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Netzvertrieb\Marktpartner\Netzbetreiber\SW Hagenow\Gas\"/>
    </mc:Choice>
  </mc:AlternateContent>
  <xr:revisionPtr revIDLastSave="0" documentId="13_ncr:1_{8751E32E-4AE8-46E9-87B3-06F73D19805F}" xr6:coauthVersionLast="36" xr6:coauthVersionMax="47" xr10:uidLastSave="{00000000-0000-0000-0000-000000000000}"/>
  <bookViews>
    <workbookView xWindow="0" yWindow="0" windowWidth="28800" windowHeight="11385" tabRatio="64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7" l="1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Q14" i="7" l="1"/>
  <c r="Q12" i="7"/>
  <c r="X14" i="7"/>
  <c r="Q13" i="7"/>
  <c r="X13" i="7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L63" i="18" l="1"/>
  <c r="K63" i="18"/>
  <c r="G63" i="18"/>
  <c r="E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X21" i="7" l="1"/>
  <c r="X25" i="7"/>
  <c r="X11" i="7"/>
  <c r="X24" i="7"/>
  <c r="X23" i="7"/>
  <c r="X20" i="7"/>
  <c r="X19" i="7"/>
  <c r="X16" i="7"/>
  <c r="X15" i="7"/>
  <c r="X17" i="7"/>
  <c r="X22" i="7"/>
  <c r="X18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I15" i="7" l="1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N11" i="7"/>
  <c r="L11" i="7"/>
  <c r="H11" i="7"/>
  <c r="K15" i="7"/>
  <c r="N16" i="7"/>
  <c r="M17" i="7"/>
  <c r="L18" i="7"/>
  <c r="K19" i="7"/>
  <c r="J20" i="7"/>
  <c r="I21" i="7"/>
  <c r="H22" i="7"/>
  <c r="P22" i="7"/>
  <c r="O23" i="7"/>
  <c r="N24" i="7"/>
  <c r="M25" i="7"/>
  <c r="P11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M11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O11" i="7"/>
  <c r="J11" i="7"/>
  <c r="O15" i="7"/>
  <c r="J16" i="7"/>
  <c r="I17" i="7"/>
  <c r="H18" i="7"/>
  <c r="P18" i="7"/>
  <c r="O19" i="7"/>
  <c r="N20" i="7"/>
  <c r="M21" i="7"/>
  <c r="L22" i="7"/>
  <c r="K23" i="7"/>
  <c r="J24" i="7"/>
  <c r="I25" i="7"/>
  <c r="K11" i="7"/>
  <c r="L15" i="7"/>
  <c r="K16" i="7"/>
  <c r="J17" i="7"/>
  <c r="I18" i="7"/>
  <c r="H19" i="7"/>
  <c r="P19" i="7"/>
  <c r="O20" i="7"/>
  <c r="N21" i="7"/>
  <c r="M22" i="7"/>
  <c r="L23" i="7"/>
  <c r="K24" i="7"/>
  <c r="J25" i="7"/>
  <c r="I11" i="7"/>
  <c r="F25" i="7"/>
  <c r="F23" i="7"/>
  <c r="F21" i="7"/>
  <c r="F19" i="7"/>
  <c r="F17" i="7"/>
  <c r="F15" i="7"/>
  <c r="F24" i="7"/>
  <c r="F22" i="7"/>
  <c r="F20" i="7"/>
  <c r="F18" i="7"/>
  <c r="F16" i="7"/>
  <c r="F11" i="7"/>
  <c r="M8" i="4"/>
  <c r="M7" i="4"/>
  <c r="C5" i="1"/>
  <c r="D6" i="15"/>
  <c r="D6" i="7"/>
  <c r="Q18" i="7" l="1"/>
  <c r="Q15" i="7"/>
  <c r="Q11" i="7"/>
  <c r="Q20" i="7"/>
  <c r="Q25" i="7"/>
  <c r="Q16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<sst xmlns="http://schemas.openxmlformats.org/spreadsheetml/2006/main" count="1396" uniqueCount="678">
  <si>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</si>
  <si>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</si>
  <si>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</si>
  <si>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</si>
  <si>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</si>
  <si>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</si>
  <si>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</si>
  <si>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</si>
  <si>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</si>
  <si>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</si>
  <si>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</si>
  <si>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</si>
  <si>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</si>
  <si>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</si>
  <si>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</si>
  <si>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</si>
  <si>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</si>
  <si>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</si>
  <si>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</si>
  <si>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</si>
  <si>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</si>
  <si>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0.2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</si>
  <si>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</si>
  <si>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</si>
  <si>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</si>
  <si>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</si>
  <si>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</si>
  <si>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>Netzbetreiber Musterstadt GmbH</t>
  </si>
  <si>
    <t>2.</t>
  </si>
  <si>
    <t>Marktpartner-ID (DVGW-Nummer des Netzbetreibers)</t>
  </si>
  <si>
    <t>3.</t>
  </si>
  <si>
    <t>Straße, Nr.:</t>
  </si>
  <si>
    <t>4.</t>
  </si>
  <si>
    <t>Postleitzahl:</t>
  </si>
  <si>
    <t>5.</t>
  </si>
  <si>
    <t>Ort:</t>
  </si>
  <si>
    <t>6.</t>
  </si>
  <si>
    <t>Ansprechpartner SLP-Bilanzierung:</t>
  </si>
  <si>
    <t>7.</t>
  </si>
  <si>
    <t>Email-Adresse:</t>
  </si>
  <si>
    <t>8.</t>
  </si>
  <si>
    <t>Telefonnummer des Ansprechpartners: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</si>
  <si>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</si>
  <si>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</si>
  <si>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</si>
  <si>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</si>
  <si>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</si>
  <si>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</si>
  <si>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Netzgebiet 2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</si>
  <si>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</si>
  <si>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</si>
  <si>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</si>
  <si>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</si>
  <si>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</si>
  <si>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</si>
  <si>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</si>
  <si>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</si>
  <si>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</si>
  <si>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</si>
  <si>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</si>
  <si>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</si>
  <si>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</si>
  <si>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</si>
  <si>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</si>
  <si>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</si>
  <si>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</si>
  <si>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</si>
  <si>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</si>
  <si>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</si>
  <si>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</si>
  <si>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</si>
  <si>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</si>
  <si>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</si>
  <si>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H-Gas</t>
  </si>
  <si>
    <t>L-Gas</t>
  </si>
  <si>
    <t>12.</t>
  </si>
  <si>
    <t>Netzkontonummer: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</si>
  <si>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</si>
  <si>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</si>
  <si>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</si>
  <si>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</si>
  <si>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</si>
  <si>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</si>
  <si>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</si>
  <si>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</si>
  <si>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</si>
  <si>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</si>
  <si>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</si>
  <si>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</si>
  <si>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/ Multiplikator(SLP-Typ)</t>
  </si>
  <si>
    <t>nach TU-München Verfahren</t>
  </si>
  <si>
    <t xml:space="preserve">Berechnung der Tagesmenge mit: </t>
  </si>
  <si>
    <t xml:space="preserve">Allokationsfunktion für die  Tagesmenge: </t>
  </si>
  <si>
    <t>JVP  x  h(T, SLP-Typ')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</si>
  <si>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</si>
  <si>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</si>
  <si>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</si>
  <si>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</si>
  <si>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</si>
  <si>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</si>
  <si>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</si>
  <si>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</si>
  <si>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</si>
  <si>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</si>
  <si>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</si>
  <si>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</si>
  <si>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</si>
  <si>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</si>
  <si>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</si>
  <si>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</si>
  <si>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</si>
  <si>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</si>
  <si>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</si>
  <si>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</si>
  <si>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</si>
  <si>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</si>
  <si>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</si>
  <si>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</si>
  <si>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</si>
  <si>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</si>
  <si>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</si>
  <si>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</si>
  <si>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</si>
  <si>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</si>
  <si>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</si>
  <si>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</si>
  <si>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</si>
  <si>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</si>
  <si>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20.</t>
  </si>
  <si>
    <t xml:space="preserve">Anzahl der Temperaturgebiete des NG: 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</si>
  <si>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</si>
  <si>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</si>
  <si>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</si>
  <si>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</si>
  <si>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</si>
  <si>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</si>
  <si>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</si>
  <si>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</si>
  <si>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</si>
  <si>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</si>
  <si>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</si>
  <si>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</si>
  <si>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</si>
  <si>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</si>
  <si>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</si>
  <si>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</si>
  <si>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</si>
  <si>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</si>
  <si>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</si>
  <si>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</si>
  <si>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</si>
  <si>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</si>
  <si>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</si>
  <si>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</si>
  <si>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</si>
  <si>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</si>
  <si>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</si>
  <si>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</si>
  <si>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</si>
  <si>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</si>
  <si>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</si>
  <si>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</si>
  <si>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</si>
  <si>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</si>
  <si>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</si>
  <si>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</si>
  <si>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</si>
  <si>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</si>
  <si>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</si>
  <si>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</si>
  <si>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</si>
  <si>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</si>
  <si>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Wetterdienstleister ABC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</si>
  <si>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</si>
  <si>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</si>
  <si>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</si>
  <si>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</si>
  <si>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</si>
  <si>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</si>
  <si>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</si>
  <si>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</si>
  <si>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</si>
  <si>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</si>
  <si>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</si>
  <si>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</si>
  <si>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</si>
  <si>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</si>
  <si>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</si>
  <si>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</si>
  <si>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</si>
  <si>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</si>
  <si>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</si>
  <si>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</si>
  <si>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</si>
  <si>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</si>
  <si>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DWD</t>
  </si>
  <si>
    <t>Auswahlfeld</t>
  </si>
  <si>
    <t>MeteoGroup</t>
  </si>
  <si>
    <t>Name der Station</t>
  </si>
  <si>
    <t>ABC-St.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</si>
  <si>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</si>
  <si>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</si>
  <si>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</si>
  <si>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</si>
  <si>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</si>
  <si>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</si>
  <si>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</si>
  <si>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</si>
  <si>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Individuelle GPT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</si>
  <si>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</si>
  <si>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</si>
  <si>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</si>
  <si>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</si>
  <si>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</si>
  <si>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</si>
  <si>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</si>
  <si>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</si>
  <si>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</si>
  <si>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</si>
  <si>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</si>
  <si>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</si>
  <si>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</si>
  <si>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</si>
  <si>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</si>
  <si>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</si>
  <si>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</si>
  <si>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</si>
  <si>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</si>
  <si>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</si>
  <si>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</si>
  <si>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</si>
  <si>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</si>
  <si>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</si>
  <si>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</si>
  <si>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</si>
  <si>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</si>
  <si>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</si>
  <si>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</si>
  <si>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</si>
  <si>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</si>
  <si>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</si>
  <si>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</si>
  <si>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</si>
  <si>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</si>
  <si>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</si>
  <si>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</si>
  <si>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</si>
  <si>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</si>
  <si>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</si>
  <si>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</si>
  <si>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</si>
  <si>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</si>
  <si>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</si>
  <si>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</si>
  <si>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</si>
  <si>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</si>
  <si>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</si>
  <si>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</si>
  <si>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</si>
  <si>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</si>
  <si>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</si>
  <si>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</si>
  <si>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</si>
  <si>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</si>
  <si>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</si>
  <si>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</si>
  <si>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</si>
  <si>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</si>
  <si>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</si>
  <si>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</si>
  <si>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</si>
  <si>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</si>
  <si>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</si>
  <si>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</si>
  <si>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</si>
  <si>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</si>
  <si>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</si>
  <si>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</si>
  <si>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</si>
  <si>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</si>
  <si>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</si>
  <si>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</si>
  <si>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</si>
  <si>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</si>
  <si>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</si>
  <si>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</si>
  <si>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</si>
  <si>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</si>
  <si>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</si>
  <si>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DE_GKO34</t>
  </si>
  <si>
    <t>DE_HKO03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</si>
  <si>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</si>
  <si>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</si>
  <si>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</si>
  <si>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</si>
  <si>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</si>
  <si>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</si>
  <si>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</si>
  <si>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</si>
  <si>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</si>
  <si>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</si>
  <si>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</si>
  <si>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</si>
  <si>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</si>
  <si>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</si>
  <si>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</si>
  <si>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</si>
  <si>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</si>
  <si>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</si>
  <si>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</si>
  <si>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</si>
  <si>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</si>
  <si>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</si>
  <si>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</si>
  <si>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</si>
  <si>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</si>
  <si>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</si>
  <si>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</si>
  <si>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</si>
  <si>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</si>
  <si>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</si>
  <si>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</si>
  <si>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</si>
  <si>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</si>
  <si>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</si>
  <si>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</si>
  <si>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</si>
  <si>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</si>
  <si>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</si>
  <si>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</si>
  <si>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</si>
  <si>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</si>
  <si>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</si>
  <si>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</si>
  <si>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</si>
  <si>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</si>
  <si>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</si>
  <si>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</si>
  <si>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</si>
  <si>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</si>
  <si>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</si>
  <si>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</si>
  <si>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</si>
  <si>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</si>
  <si>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</si>
  <si>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</si>
  <si>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</si>
  <si>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</si>
  <si>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</si>
  <si>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</si>
  <si>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</si>
  <si>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</si>
  <si>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</si>
  <si>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</si>
  <si>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</si>
  <si>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</si>
  <si>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</si>
  <si>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</si>
  <si>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</si>
  <si>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</si>
  <si>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</si>
  <si>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</si>
  <si>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</si>
  <si>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</si>
  <si>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</si>
  <si>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</si>
  <si>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</si>
  <si>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</si>
  <si>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</si>
  <si>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</si>
  <si>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</si>
  <si>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</si>
  <si>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</si>
  <si>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</si>
  <si>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</si>
  <si>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</si>
  <si>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</si>
  <si>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</si>
  <si>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</si>
  <si>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</si>
  <si>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</si>
  <si>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</si>
  <si>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</si>
  <si>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</si>
  <si>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</si>
  <si>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</si>
  <si>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</si>
  <si>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</si>
  <si>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</si>
  <si>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</si>
  <si>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</si>
  <si>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</si>
  <si>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</si>
  <si>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</si>
  <si>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</si>
  <si>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</si>
  <si>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</si>
  <si>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</si>
  <si>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</si>
  <si>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</si>
  <si>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</si>
  <si>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</si>
  <si>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</si>
  <si>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</si>
  <si>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</si>
  <si>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</si>
  <si>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</si>
  <si>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</si>
  <si>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</si>
  <si>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</si>
  <si>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</si>
  <si>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</si>
  <si>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</si>
  <si>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</si>
  <si>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</si>
  <si>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</si>
  <si>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</si>
  <si>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</si>
  <si>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</si>
  <si>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</si>
  <si>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</si>
  <si>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</si>
  <si>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</si>
  <si>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</si>
  <si>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</si>
  <si>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</si>
  <si>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</si>
  <si>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</si>
  <si>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</si>
  <si>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</si>
  <si>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</si>
  <si>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</si>
  <si>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</si>
  <si>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</si>
  <si>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</si>
  <si>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</si>
  <si>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</si>
  <si>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</si>
  <si>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</si>
  <si>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</si>
  <si>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</si>
  <si>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</si>
  <si>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</si>
  <si>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</si>
  <si>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</si>
  <si>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</si>
  <si>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</si>
  <si>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</si>
  <si>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</si>
  <si>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</si>
  <si>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</si>
  <si>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</si>
  <si>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</si>
  <si>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</si>
  <si>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</si>
  <si>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</si>
  <si>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</si>
  <si>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</si>
  <si>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</si>
  <si>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</si>
  <si>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</si>
  <si>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</si>
  <si>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</si>
  <si>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</si>
  <si>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</si>
  <si>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</si>
  <si>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</si>
  <si>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</si>
  <si>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</si>
  <si>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</si>
  <si>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</si>
  <si>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</si>
  <si>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</si>
  <si>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</si>
  <si>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</si>
  <si>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</si>
  <si>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</si>
  <si>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</si>
  <si>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</si>
  <si>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</si>
  <si>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</si>
  <si>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</si>
  <si>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</si>
  <si>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</si>
  <si>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</si>
  <si>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</si>
  <si>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</si>
  <si>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</si>
  <si>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</si>
  <si>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</si>
  <si>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</si>
  <si>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</si>
  <si>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</si>
  <si>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</si>
  <si>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</si>
  <si>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</si>
  <si>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</si>
  <si>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</si>
  <si>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</si>
  <si>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</si>
  <si>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</si>
  <si>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</si>
  <si>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</si>
  <si>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</si>
  <si>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</si>
  <si>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</si>
  <si>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</si>
  <si>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</si>
  <si>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</si>
  <si>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</si>
  <si>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</si>
  <si>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</si>
  <si>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</si>
  <si>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</si>
  <si>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</si>
  <si>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</si>
  <si>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</si>
  <si>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</si>
  <si>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</si>
  <si>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</si>
  <si>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</si>
  <si>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</si>
  <si>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</si>
  <si>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</si>
  <si>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</si>
  <si>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</si>
  <si>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</si>
  <si>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</si>
  <si>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</si>
  <si>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</si>
  <si>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</si>
  <si>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</si>
  <si>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</si>
  <si>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</si>
  <si>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</si>
  <si>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</si>
  <si>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</si>
  <si>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</si>
  <si>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</si>
  <si>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</si>
  <si>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</si>
  <si>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</si>
  <si>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</si>
  <si>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</si>
  <si>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</si>
  <si>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</si>
  <si>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</si>
  <si>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</si>
  <si>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</si>
  <si>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</si>
  <si>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</si>
  <si>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</si>
  <si>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</si>
  <si>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</si>
  <si>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</si>
  <si>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</si>
  <si>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</si>
  <si>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</si>
  <si>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</si>
  <si>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</si>
  <si>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</si>
  <si>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</si>
  <si>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</si>
  <si>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</si>
  <si>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</si>
  <si>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</si>
  <si>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</si>
  <si>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</si>
  <si>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</si>
  <si>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</si>
  <si>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</si>
  <si>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</si>
  <si>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</si>
  <si>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</si>
  <si>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</si>
  <si>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</si>
  <si>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</si>
  <si>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</si>
  <si>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</si>
  <si>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</si>
  <si>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</si>
  <si>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</si>
  <si>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</si>
  <si>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</si>
  <si>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</si>
  <si>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</si>
  <si>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</si>
  <si>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</si>
  <si>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</si>
  <si>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</si>
  <si>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</si>
  <si>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</si>
  <si>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</si>
  <si>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</si>
  <si>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</si>
  <si>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</si>
  <si>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</si>
  <si>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</si>
  <si>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</si>
  <si>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</si>
  <si>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</si>
  <si>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</si>
  <si>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</si>
  <si>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</si>
  <si>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</si>
  <si>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</si>
  <si>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</si>
  <si>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</si>
  <si>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</si>
  <si>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</si>
  <si>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</si>
  <si>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</si>
  <si>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</si>
  <si>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</si>
  <si>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</si>
  <si>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</si>
  <si>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</si>
  <si>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</si>
  <si>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</si>
  <si>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</si>
  <si>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</si>
  <si>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</si>
  <si>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</si>
  <si>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</si>
  <si>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</si>
  <si>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</si>
  <si>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</si>
  <si>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</si>
  <si>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</si>
  <si>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</si>
  <si>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</si>
  <si>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</si>
  <si>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</si>
  <si>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</si>
  <si>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</si>
  <si>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</si>
  <si>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</si>
  <si>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</si>
  <si>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</si>
  <si>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</si>
  <si>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</si>
  <si>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</si>
  <si>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</si>
  <si>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</si>
  <si>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</si>
  <si>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</si>
  <si>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</si>
  <si>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</si>
  <si>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</si>
  <si>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</si>
  <si>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</si>
  <si>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</si>
  <si>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</si>
  <si>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</si>
  <si>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</si>
  <si>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</si>
  <si>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</si>
  <si>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>Stadtwerke Hagenow GmbH</t>
  </si>
  <si>
    <t>9870008500000</t>
  </si>
  <si>
    <t>Bahnhofstraße 87</t>
  </si>
  <si>
    <t>Hagenow</t>
  </si>
  <si>
    <t>Kerstin Pohle</t>
  </si>
  <si>
    <t>pohle@stadtwerke-hagenow.de</t>
  </si>
  <si>
    <t>03883 / 6152-520</t>
  </si>
  <si>
    <t>Hagenow und Umland</t>
  </si>
  <si>
    <t>THE0NKH700085000</t>
  </si>
  <si>
    <t>Schwerin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</si>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</sst>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Font="1" applyBorder="1" applyAlignment="1" applyProtection="1">
      <alignment horizontal="right" vertical="center" wrapText="1"/>
    </xf>
    <xf numFmtId="0" fontId="8" fillId="0" borderId="25" xfId="3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93"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hle@stadtwerke-hagenow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>
      <c r="B1" s="8"/>
      <c r="C1" s="8"/>
      <c r="D1" s="8"/>
      <c r="E1" s="8"/>
      <c r="F1" s="8"/>
      <c r="G1" s="8"/>
    </row>
    <row r="2" spans="2:7" ht="23.25">
      <c r="B2" s="9" t="s">
        <v>0</v>
      </c>
      <c r="C2" s="8"/>
      <c r="D2" s="8"/>
      <c r="E2" s="8"/>
      <c r="F2" s="8"/>
      <c r="G2" s="8"/>
    </row>
    <row r="3" spans="2:7">
      <c r="B3" s="8"/>
      <c r="C3" s="8"/>
      <c r="D3" s="8"/>
      <c r="E3" s="8"/>
      <c r="F3" s="8"/>
      <c r="G3" s="8"/>
    </row>
    <row r="4" spans="2:7">
      <c r="B4" s="8" t="s">
        <v>1</v>
      </c>
      <c r="C4" s="8"/>
      <c r="D4" s="8"/>
      <c r="E4" s="8"/>
      <c r="F4" s="8"/>
      <c r="G4" s="8"/>
    </row>
    <row r="5" spans="2:7">
      <c r="B5" s="8" t="s">
        <v>2</v>
      </c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 t="s">
        <v>3</v>
      </c>
      <c r="C7" s="8"/>
      <c r="D7" s="8"/>
      <c r="E7" s="8"/>
      <c r="F7" s="8"/>
      <c r="G7" s="8"/>
    </row>
    <row r="8" spans="2:7" s="8" customFormat="1">
      <c r="B8" s="8" t="s">
        <v>4</v>
      </c>
    </row>
    <row r="9" spans="2:7" s="8" customFormat="1"/>
    <row r="10" spans="2:7" s="8" customFormat="1">
      <c r="B10" s="14" t="s">
        <v>5</v>
      </c>
    </row>
    <row r="11" spans="2:7" s="8" customFormat="1">
      <c r="B11" s="8" t="s">
        <v>6</v>
      </c>
    </row>
    <row r="12" spans="2:7" s="8" customFormat="1">
      <c r="B12" s="8" t="s">
        <v>7</v>
      </c>
    </row>
    <row r="13" spans="2:7" s="8" customFormat="1">
      <c r="B13" s="8" t="s">
        <v>8</v>
      </c>
    </row>
    <row r="14" spans="2:7" s="8" customFormat="1"/>
    <row r="15" spans="2:7">
      <c r="B15" s="20" t="s">
        <v>9</v>
      </c>
      <c r="C15" s="15"/>
      <c r="D15" s="8"/>
      <c r="E15" s="8"/>
      <c r="F15" s="8"/>
      <c r="G15" s="8"/>
    </row>
    <row r="16" spans="2:7">
      <c r="B16" s="15"/>
      <c r="C16" s="15"/>
      <c r="D16" s="8"/>
      <c r="E16" s="8"/>
      <c r="F16" s="8"/>
      <c r="G16" s="10"/>
    </row>
    <row r="17" spans="2:12">
      <c r="B17" s="17" t="s">
        <v>10</v>
      </c>
      <c r="C17" s="15"/>
      <c r="D17" s="8"/>
      <c r="E17" s="8"/>
      <c r="F17" s="8"/>
      <c r="G17" s="8"/>
      <c r="H17" s="8"/>
      <c r="I17" s="8"/>
      <c r="J17" s="8"/>
      <c r="K17" s="8"/>
      <c r="L17" s="8"/>
    </row>
    <row r="18" spans="2:12" s="8" customFormat="1">
      <c r="B18" s="18" t="s">
        <v>11</v>
      </c>
      <c r="C18" s="15"/>
    </row>
    <row r="19" spans="2:12" s="8" customFormat="1">
      <c r="B19" s="18" t="s">
        <v>12</v>
      </c>
      <c r="C19" s="15"/>
    </row>
    <row r="20" spans="2:12">
      <c r="B20" s="17"/>
      <c r="C20" s="15"/>
      <c r="D20" s="8"/>
      <c r="E20" s="8"/>
      <c r="F20" s="8"/>
      <c r="G20" s="8"/>
      <c r="H20" s="8"/>
      <c r="I20" s="8"/>
      <c r="J20" s="8"/>
      <c r="K20" s="8"/>
      <c r="L20" s="8"/>
    </row>
    <row r="21" spans="2:12">
      <c r="B21" s="3" t="s">
        <v>13</v>
      </c>
      <c r="C21" s="15"/>
      <c r="D21" s="8"/>
      <c r="E21" s="8"/>
      <c r="F21" s="8"/>
      <c r="G21" s="8"/>
      <c r="H21" s="8"/>
      <c r="I21" s="8"/>
      <c r="J21" s="8"/>
      <c r="K21" s="8"/>
      <c r="L21" s="8"/>
    </row>
    <row r="22" spans="2:12" s="8" customFormat="1">
      <c r="B22" s="18" t="s">
        <v>14</v>
      </c>
      <c r="C22" s="15"/>
    </row>
    <row r="23" spans="2:12" s="8" customFormat="1">
      <c r="B23" s="18" t="s">
        <v>15</v>
      </c>
      <c r="C23" s="15"/>
    </row>
    <row r="24" spans="2:12">
      <c r="B24" s="17"/>
      <c r="C24" s="15"/>
      <c r="D24" s="8"/>
      <c r="E24" s="8"/>
      <c r="F24" s="8"/>
      <c r="G24" s="8"/>
      <c r="H24" s="8"/>
      <c r="I24" s="8"/>
      <c r="J24" s="8"/>
      <c r="K24" s="8"/>
      <c r="L24" s="8"/>
    </row>
    <row r="25" spans="2:12">
      <c r="B25" s="17" t="s">
        <v>16</v>
      </c>
      <c r="C25" s="15"/>
      <c r="D25" s="8"/>
      <c r="E25" s="8"/>
      <c r="F25" s="8"/>
      <c r="G25" s="8"/>
      <c r="H25" s="8"/>
      <c r="I25" s="8"/>
      <c r="J25" s="8"/>
      <c r="K25" s="8"/>
      <c r="L25" s="8"/>
    </row>
    <row r="26" spans="2:12">
      <c r="B26" s="18" t="s">
        <v>17</v>
      </c>
      <c r="C26" s="15"/>
      <c r="D26" s="8"/>
      <c r="E26" s="8"/>
      <c r="F26" s="8"/>
      <c r="G26" s="8"/>
      <c r="H26" s="8"/>
      <c r="I26" s="8"/>
      <c r="J26" s="8"/>
      <c r="K26" s="8"/>
      <c r="L26" s="8"/>
    </row>
    <row r="27" spans="2:12">
      <c r="B27" s="18" t="s">
        <v>18</v>
      </c>
      <c r="C27" s="15"/>
      <c r="D27" s="8"/>
      <c r="E27" s="8"/>
      <c r="F27" s="8"/>
      <c r="G27" s="8"/>
      <c r="H27" s="8"/>
      <c r="I27" s="8"/>
      <c r="J27" s="8"/>
      <c r="K27" s="8"/>
      <c r="L27" s="8"/>
    </row>
    <row r="28" spans="2:12">
      <c r="B28" s="15"/>
      <c r="C28" s="15"/>
      <c r="D28" s="8"/>
      <c r="E28" s="8"/>
      <c r="F28" s="8"/>
      <c r="G28" s="8"/>
      <c r="H28" s="8"/>
      <c r="I28" s="8"/>
      <c r="J28" s="8"/>
      <c r="K28" s="8"/>
      <c r="L28" s="8"/>
    </row>
    <row r="29" spans="2:12">
      <c r="B29" s="21" t="s">
        <v>19</v>
      </c>
      <c r="C29" s="19">
        <v>43663</v>
      </c>
      <c r="D29" s="8"/>
      <c r="E29" s="8"/>
      <c r="F29" s="8"/>
      <c r="G29" s="8"/>
      <c r="H29" s="8"/>
      <c r="I29" s="8"/>
      <c r="J29" s="8"/>
      <c r="K29" s="8"/>
      <c r="L29" s="8"/>
    </row>
    <row r="30" spans="2:12">
      <c r="B30" s="21" t="s">
        <v>20</v>
      </c>
      <c r="C30" s="336" t="s">
        <v>21</v>
      </c>
      <c r="D30" s="8"/>
      <c r="E30" s="8"/>
      <c r="F30" s="8"/>
      <c r="G30" s="8"/>
      <c r="H30" s="8"/>
      <c r="I30" s="8"/>
      <c r="J30" s="8"/>
      <c r="K30" s="8"/>
      <c r="L30" s="8"/>
    </row>
    <row r="31" spans="2:1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2:1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6:6" hidden="1">
      <c r="F33" s="8"/>
    </row>
    <row r="34" spans="6:6" hidden="1">
      <c r="F34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22</v>
      </c>
    </row>
    <row r="3" spans="1:8" ht="15" customHeight="1">
      <c r="B3" s="22"/>
      <c r="C3" s="15"/>
      <c r="D3" s="15"/>
      <c r="E3" s="15"/>
      <c r="F3" s="15"/>
      <c r="G3" s="8"/>
      <c r="H3" s="8"/>
    </row>
    <row r="4" spans="1:8" ht="15" customHeight="1">
      <c r="B4" s="22"/>
      <c r="C4" s="67" t="s">
        <v>23</v>
      </c>
      <c r="D4" s="27">
        <v>43678</v>
      </c>
      <c r="E4" s="15"/>
      <c r="F4" s="12"/>
      <c r="G4" s="8"/>
      <c r="H4" s="8"/>
    </row>
    <row r="5" spans="1:8" ht="15" customHeight="1">
      <c r="B5" s="22"/>
      <c r="C5" s="15"/>
      <c r="D5" s="15"/>
      <c r="E5" s="15"/>
      <c r="F5" s="47"/>
      <c r="G5" s="8"/>
      <c r="H5" s="8"/>
    </row>
    <row r="6" spans="1:8" ht="15" customHeight="1">
      <c r="B6" s="22"/>
      <c r="C6" s="67" t="s">
        <v>24</v>
      </c>
      <c r="D6" s="27">
        <v>44470</v>
      </c>
      <c r="E6" s="15"/>
      <c r="F6" s="47"/>
      <c r="G6" s="8"/>
      <c r="H6" s="8"/>
    </row>
    <row r="7" spans="1:8" ht="15" customHeight="1">
      <c r="B7" s="22"/>
      <c r="C7" s="15"/>
      <c r="D7" s="15"/>
      <c r="E7" s="15"/>
      <c r="F7" s="12"/>
      <c r="G7" s="8"/>
      <c r="H7" s="8"/>
    </row>
    <row r="8" spans="1:8" ht="15" customHeight="1">
      <c r="B8" s="22"/>
      <c r="C8" s="24"/>
      <c r="D8" s="15"/>
      <c r="E8" s="15"/>
      <c r="F8" s="47"/>
      <c r="G8" s="8"/>
      <c r="H8" s="8"/>
    </row>
    <row r="9" spans="1:8" ht="15" customHeight="1">
      <c r="B9" s="23" t="s">
        <v>25</v>
      </c>
      <c r="C9" s="5" t="s">
        <v>26</v>
      </c>
      <c r="D9" s="41" t="s">
        <v>657</v>
      </c>
      <c r="E9" s="15"/>
      <c r="F9" s="47"/>
      <c r="G9" s="8"/>
      <c r="H9" s="8"/>
    </row>
    <row r="10" spans="1:8" ht="15" customHeight="1">
      <c r="B10" s="22"/>
      <c r="C10" s="5"/>
      <c r="D10" s="28"/>
      <c r="E10" s="15"/>
      <c r="F10" s="47"/>
      <c r="G10" s="8"/>
      <c r="H10" s="8"/>
    </row>
    <row r="11" spans="1:8" s="2" customFormat="1" ht="15" customHeight="1">
      <c r="A11" s="8"/>
      <c r="B11" s="23" t="s">
        <v>28</v>
      </c>
      <c r="C11" s="4" t="s">
        <v>29</v>
      </c>
      <c r="D11" s="42" t="s">
        <v>658</v>
      </c>
      <c r="E11" s="15"/>
      <c r="F11" s="47"/>
      <c r="G11" s="8"/>
      <c r="H11" s="8"/>
    </row>
    <row r="12" spans="1:8" s="2" customFormat="1" ht="15" customHeight="1">
      <c r="A12" s="8"/>
      <c r="B12" s="22"/>
      <c r="C12" s="5"/>
      <c r="D12" s="28"/>
      <c r="E12" s="15"/>
      <c r="F12" s="47"/>
      <c r="G12" s="8"/>
      <c r="H12" s="8"/>
    </row>
    <row r="13" spans="1:8" ht="15" customHeight="1">
      <c r="B13" s="23" t="s">
        <v>30</v>
      </c>
      <c r="C13" s="5" t="s">
        <v>31</v>
      </c>
      <c r="D13" s="41" t="s">
        <v>659</v>
      </c>
      <c r="E13" s="15"/>
      <c r="F13" s="47"/>
      <c r="G13" s="8"/>
      <c r="H13" s="8"/>
    </row>
    <row r="14" spans="1:8" ht="15" customHeight="1">
      <c r="B14" s="22"/>
      <c r="C14" s="5"/>
      <c r="D14" s="29"/>
      <c r="E14" s="15"/>
      <c r="F14" s="47"/>
      <c r="G14" s="8"/>
      <c r="H14" s="8"/>
    </row>
    <row r="15" spans="1:8" ht="15" customHeight="1">
      <c r="B15" s="23" t="s">
        <v>32</v>
      </c>
      <c r="C15" s="5" t="s">
        <v>33</v>
      </c>
      <c r="D15" s="43">
        <v>19230</v>
      </c>
      <c r="E15" s="15"/>
      <c r="F15" s="47"/>
      <c r="G15" s="8"/>
      <c r="H15" s="8"/>
    </row>
    <row r="16" spans="1:8" ht="15" customHeight="1">
      <c r="B16" s="22"/>
      <c r="C16" s="5"/>
      <c r="D16" s="29"/>
      <c r="E16" s="15"/>
      <c r="F16" s="47"/>
      <c r="G16" s="8"/>
      <c r="H16" s="8"/>
    </row>
    <row r="17" spans="1:15" ht="15" customHeight="1">
      <c r="B17" s="23" t="s">
        <v>34</v>
      </c>
      <c r="C17" s="5" t="s">
        <v>35</v>
      </c>
      <c r="D17" s="41" t="s">
        <v>660</v>
      </c>
      <c r="E17" s="15"/>
      <c r="F17" s="47"/>
      <c r="G17" s="8"/>
      <c r="H17" s="8"/>
      <c r="I17" s="8"/>
      <c r="J17" s="8"/>
      <c r="K17" s="8"/>
      <c r="L17" s="8"/>
      <c r="M17" s="8"/>
      <c r="N17" s="8"/>
      <c r="O17" s="8"/>
    </row>
    <row r="18" spans="1:15" ht="15" customHeight="1">
      <c r="B18" s="22"/>
      <c r="C18" s="5"/>
      <c r="D18" s="29"/>
      <c r="E18" s="15"/>
      <c r="F18" s="47"/>
      <c r="G18" s="8"/>
      <c r="H18" s="8"/>
      <c r="I18" s="8"/>
      <c r="J18" s="8"/>
      <c r="K18" s="8"/>
      <c r="L18" s="8"/>
      <c r="M18" s="8"/>
      <c r="N18" s="8"/>
      <c r="O18" s="8"/>
    </row>
    <row r="19" spans="1:15" ht="15" customHeight="1">
      <c r="B19" s="23" t="s">
        <v>36</v>
      </c>
      <c r="C19" s="5" t="s">
        <v>37</v>
      </c>
      <c r="D19" s="41" t="s">
        <v>661</v>
      </c>
      <c r="E19" s="15"/>
      <c r="F19" s="47"/>
      <c r="G19" s="8"/>
      <c r="H19" s="8"/>
      <c r="I19" s="8"/>
      <c r="J19" s="8"/>
      <c r="K19" s="8"/>
      <c r="L19" s="8"/>
      <c r="M19" s="8"/>
      <c r="N19" s="8"/>
      <c r="O19" s="8"/>
    </row>
    <row r="20" spans="1:15" ht="15" customHeight="1">
      <c r="B20" s="22"/>
      <c r="C20" s="5"/>
      <c r="D20" s="29"/>
      <c r="E20" s="15"/>
      <c r="F20" s="47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>
      <c r="B21" s="23" t="s">
        <v>38</v>
      </c>
      <c r="C21" s="5" t="s">
        <v>39</v>
      </c>
      <c r="D21" s="44" t="s">
        <v>662</v>
      </c>
      <c r="E21" s="15"/>
      <c r="F21" s="47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>
      <c r="B22" s="22"/>
      <c r="C22" s="5"/>
      <c r="D22" s="29"/>
      <c r="E22" s="15"/>
      <c r="F22" s="47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>
      <c r="B23" s="23" t="s">
        <v>40</v>
      </c>
      <c r="C23" s="5" t="s">
        <v>41</v>
      </c>
      <c r="D23" s="41" t="s">
        <v>663</v>
      </c>
      <c r="E23" s="15"/>
      <c r="F23" s="47"/>
      <c r="G23" s="8"/>
      <c r="H23" s="8"/>
      <c r="I23" s="8"/>
      <c r="J23" s="8"/>
      <c r="K23" s="8"/>
      <c r="L23" s="8"/>
      <c r="M23" s="8"/>
      <c r="N23" s="8"/>
      <c r="O23" s="8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42</v>
      </c>
      <c r="C25" s="5" t="s">
        <v>43</v>
      </c>
      <c r="D25" s="42">
        <v>1</v>
      </c>
      <c r="E25" s="15"/>
      <c r="F25" s="11"/>
      <c r="G25" s="8"/>
      <c r="H25" s="8"/>
      <c r="I25" s="8"/>
      <c r="J25" s="8"/>
      <c r="K25" s="8"/>
      <c r="L25" s="8"/>
      <c r="M25" s="8"/>
      <c r="N25" s="8"/>
      <c r="O25" s="8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44</v>
      </c>
      <c r="C27" s="15" t="s">
        <v>45</v>
      </c>
      <c r="D27" s="42" t="s">
        <v>46</v>
      </c>
      <c r="E27" s="39"/>
      <c r="F27" s="11"/>
      <c r="G27" s="8"/>
      <c r="H27" s="8"/>
      <c r="I27" s="8"/>
      <c r="J27" s="8"/>
      <c r="K27" s="8"/>
      <c r="L27" s="8"/>
      <c r="M27" s="8"/>
      <c r="N27" s="8"/>
      <c r="O27" s="8"/>
    </row>
    <row r="28" spans="1:15">
      <c r="B28" s="15"/>
      <c r="C28" s="66" t="s">
        <v>47</v>
      </c>
      <c r="D28" s="48" t="str">
        <f>IF(D27&lt;&gt;C28,VLOOKUP(D27,$C$29:$D$48,2,FALSE),C28)</f>
        <v>Hagenow und Umland</v>
      </c>
      <c r="E28" s="38"/>
      <c r="F28" s="11"/>
      <c r="G28" s="8"/>
      <c r="H28" s="8"/>
      <c r="I28" s="8"/>
      <c r="J28" s="8"/>
      <c r="K28" s="8"/>
      <c r="L28" s="8"/>
      <c r="M28" s="8"/>
      <c r="N28" s="8"/>
      <c r="O28" s="8"/>
    </row>
    <row r="29" spans="1:15">
      <c r="B29" s="15"/>
      <c r="C29" s="22" t="s">
        <v>46</v>
      </c>
      <c r="D29" s="45" t="s">
        <v>664</v>
      </c>
      <c r="E29" s="40"/>
      <c r="F29" s="11"/>
      <c r="G29" s="8"/>
      <c r="H29" s="8"/>
      <c r="I29" s="8"/>
      <c r="J29" s="8"/>
      <c r="K29" s="8"/>
      <c r="L29" s="8"/>
      <c r="M29" s="8"/>
      <c r="N29" s="8"/>
      <c r="O29" s="8"/>
    </row>
    <row r="30" spans="1:15">
      <c r="B30" s="15"/>
      <c r="C30" s="22" t="s">
        <v>48</v>
      </c>
      <c r="D30" s="45"/>
      <c r="E30" s="40"/>
      <c r="F30" s="47"/>
      <c r="G30" s="8"/>
      <c r="H30" s="8"/>
      <c r="I30" s="8"/>
      <c r="J30" s="8"/>
      <c r="K30" s="8"/>
      <c r="L30" s="8"/>
      <c r="M30" s="8"/>
      <c r="N30" s="8"/>
      <c r="O30" s="8"/>
    </row>
    <row r="31" spans="1:15">
      <c r="B31" s="15"/>
      <c r="C31" s="22" t="s">
        <v>49</v>
      </c>
      <c r="D31" s="46"/>
      <c r="E31" s="40"/>
      <c r="F31" s="47"/>
      <c r="G31" s="8"/>
      <c r="H31" s="8"/>
      <c r="I31" s="8"/>
      <c r="J31" s="8"/>
      <c r="K31" s="8"/>
      <c r="L31" s="8"/>
      <c r="M31" s="8"/>
      <c r="N31" s="8"/>
      <c r="O31" s="8"/>
    </row>
    <row r="32" spans="1:15">
      <c r="B32" s="15"/>
      <c r="C32" s="22" t="s">
        <v>50</v>
      </c>
      <c r="D32" s="46"/>
      <c r="E32" s="40"/>
      <c r="F32" s="47"/>
      <c r="G32" s="8"/>
      <c r="H32" s="8"/>
      <c r="I32" s="8"/>
      <c r="J32" s="8"/>
      <c r="K32" s="8"/>
      <c r="L32" s="8"/>
      <c r="M32" s="8"/>
      <c r="N32" s="8"/>
      <c r="O32" s="8"/>
    </row>
    <row r="33" spans="2:7">
      <c r="B33" s="15"/>
      <c r="C33" s="22" t="s">
        <v>51</v>
      </c>
      <c r="D33" s="45"/>
      <c r="E33" s="40"/>
      <c r="F33" s="47"/>
      <c r="G33" s="8"/>
    </row>
    <row r="34" spans="2:7">
      <c r="B34" s="15"/>
      <c r="C34" s="22" t="s">
        <v>52</v>
      </c>
      <c r="D34" s="46"/>
      <c r="E34" s="40"/>
      <c r="F34" s="47"/>
      <c r="G34" s="8"/>
    </row>
    <row r="35" spans="2:7">
      <c r="B35" s="15"/>
      <c r="C35" s="22" t="s">
        <v>53</v>
      </c>
      <c r="D35" s="46"/>
      <c r="E35" s="40"/>
      <c r="F35" s="47"/>
      <c r="G35" s="8"/>
    </row>
    <row r="36" spans="2:7">
      <c r="B36" s="15"/>
      <c r="C36" s="22" t="s">
        <v>54</v>
      </c>
      <c r="D36" s="46"/>
      <c r="E36" s="40"/>
      <c r="F36" s="47"/>
      <c r="G36" s="8"/>
    </row>
    <row r="37" spans="2:7">
      <c r="B37" s="15"/>
      <c r="C37" s="22" t="s">
        <v>55</v>
      </c>
      <c r="D37" s="46"/>
      <c r="E37" s="40"/>
      <c r="F37" s="47"/>
      <c r="G37" s="8"/>
    </row>
    <row r="38" spans="2:7">
      <c r="B38" s="15"/>
      <c r="C38" s="22" t="s">
        <v>56</v>
      </c>
      <c r="D38" s="46"/>
      <c r="E38" s="40"/>
      <c r="F38" s="47"/>
      <c r="G38" s="8"/>
    </row>
    <row r="39" spans="2:7">
      <c r="B39" s="15"/>
      <c r="C39" s="22" t="s">
        <v>57</v>
      </c>
      <c r="D39" s="46"/>
      <c r="E39" s="40"/>
      <c r="F39" s="47"/>
      <c r="G39" s="8"/>
    </row>
    <row r="40" spans="2:7">
      <c r="B40" s="15"/>
      <c r="C40" s="22" t="s">
        <v>58</v>
      </c>
      <c r="D40" s="46"/>
      <c r="E40" s="40"/>
      <c r="F40" s="47"/>
      <c r="G40" s="8"/>
    </row>
    <row r="41" spans="2:7">
      <c r="B41" s="15"/>
      <c r="C41" s="22" t="s">
        <v>59</v>
      </c>
      <c r="D41" s="46"/>
      <c r="E41" s="40"/>
      <c r="F41" s="47"/>
      <c r="G41" s="8"/>
    </row>
    <row r="42" spans="2:7">
      <c r="B42" s="15"/>
      <c r="C42" s="22" t="s">
        <v>60</v>
      </c>
      <c r="D42" s="46"/>
      <c r="E42" s="40"/>
      <c r="F42" s="47"/>
      <c r="G42" s="8"/>
    </row>
    <row r="43" spans="2:7">
      <c r="B43" s="15"/>
      <c r="C43" s="22" t="s">
        <v>61</v>
      </c>
      <c r="D43" s="46"/>
      <c r="E43" s="40"/>
      <c r="F43" s="47"/>
      <c r="G43" s="8"/>
    </row>
    <row r="44" spans="2:7">
      <c r="B44" s="15"/>
      <c r="C44" s="22" t="s">
        <v>62</v>
      </c>
      <c r="D44" s="46"/>
      <c r="E44" s="40"/>
      <c r="F44" s="47"/>
      <c r="G44" s="8"/>
    </row>
    <row r="45" spans="2:7">
      <c r="B45" s="15"/>
      <c r="C45" s="22" t="s">
        <v>63</v>
      </c>
      <c r="D45" s="46"/>
      <c r="E45" s="40"/>
      <c r="F45" s="47"/>
      <c r="G45" s="8"/>
    </row>
    <row r="46" spans="2:7">
      <c r="B46" s="15"/>
      <c r="C46" s="22" t="s">
        <v>64</v>
      </c>
      <c r="D46" s="46"/>
      <c r="E46" s="40"/>
      <c r="F46" s="47"/>
      <c r="G46" s="8"/>
    </row>
    <row r="47" spans="2:7">
      <c r="B47" s="15"/>
      <c r="C47" s="22" t="s">
        <v>65</v>
      </c>
      <c r="D47" s="46"/>
      <c r="E47" s="40"/>
      <c r="F47" s="47"/>
      <c r="G47" s="8"/>
    </row>
    <row r="48" spans="2:7">
      <c r="B48" s="15"/>
      <c r="C48" s="22" t="s">
        <v>66</v>
      </c>
      <c r="D48" s="46"/>
      <c r="E48" s="40"/>
      <c r="F48" s="47"/>
      <c r="G48" s="8"/>
    </row>
    <row r="49" spans="2:6">
      <c r="B49" s="15"/>
      <c r="C49" s="15"/>
      <c r="D49" s="15"/>
      <c r="E49" s="15"/>
      <c r="F49" s="15"/>
    </row>
    <row r="50" spans="2:6">
      <c r="B50" s="8"/>
      <c r="C50" s="8"/>
      <c r="D50" s="8"/>
      <c r="E50" s="8"/>
      <c r="F50" s="8"/>
    </row>
  </sheetData>
  <conditionalFormatting sqref="D29:D48">
    <cfRule type="expression" dxfId="92" priority="2">
      <formula>IF(CELL("Zeile",D29)&lt;$D$25+CELL("Zeile",$D$29),1,0)</formula>
    </cfRule>
  </conditionalFormatting>
  <conditionalFormatting sqref="D30:D48">
    <cfRule type="expression" dxfId="91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47C192A7-B8AC-43FA-A8DB-ECD728223A7B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67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68</v>
      </c>
      <c r="D5" s="58" t="str">
        <f>Netzbetreiber!$D$9</f>
        <v>Stadtwerke Hagenow GmbH</v>
      </c>
      <c r="H5" s="68"/>
      <c r="I5" s="68"/>
      <c r="J5" s="68"/>
      <c r="K5" s="68"/>
    </row>
    <row r="6" spans="2:15" ht="15" customHeight="1">
      <c r="B6" s="22"/>
      <c r="C6" s="62" t="s">
        <v>69</v>
      </c>
      <c r="D6" s="58" t="str">
        <f>Netzbetreiber!D28</f>
        <v>Hagenow und Umland</v>
      </c>
      <c r="E6" s="15"/>
      <c r="H6" s="68"/>
      <c r="I6" s="68"/>
      <c r="J6" s="68"/>
      <c r="K6" s="68"/>
    </row>
    <row r="7" spans="2:15" ht="15" customHeight="1">
      <c r="B7" s="22"/>
      <c r="C7" s="60" t="s">
        <v>70</v>
      </c>
      <c r="D7" s="61" t="str">
        <f>Netzbetreiber!$D$11</f>
        <v>9870008500000</v>
      </c>
      <c r="E7" s="15"/>
      <c r="H7" s="68"/>
      <c r="I7" s="68"/>
      <c r="J7" s="68"/>
      <c r="K7" s="68"/>
    </row>
    <row r="8" spans="2:15" ht="15" customHeight="1">
      <c r="B8" s="22"/>
      <c r="C8" s="56" t="s">
        <v>71</v>
      </c>
      <c r="D8" s="50">
        <f>Netzbetreiber!$D$6</f>
        <v>44470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72</v>
      </c>
      <c r="D11" s="33" t="s">
        <v>73</v>
      </c>
      <c r="E11" s="15"/>
      <c r="H11" s="275" t="s">
        <v>73</v>
      </c>
      <c r="I11" s="275" t="s">
        <v>74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75</v>
      </c>
      <c r="C13" s="5" t="s">
        <v>76</v>
      </c>
      <c r="D13" s="42" t="s">
        <v>665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77</v>
      </c>
      <c r="C15" s="31" t="s">
        <v>78</v>
      </c>
      <c r="D15" s="49" t="s">
        <v>79</v>
      </c>
      <c r="E15" s="15"/>
      <c r="H15" s="273" t="s">
        <v>79</v>
      </c>
      <c r="I15" s="273" t="s">
        <v>80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81</v>
      </c>
      <c r="I16" s="274" t="s">
        <v>82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83</v>
      </c>
      <c r="I17" s="274" t="s">
        <v>84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85</v>
      </c>
      <c r="C19" s="8" t="s">
        <v>86</v>
      </c>
      <c r="D19" s="49" t="s">
        <v>87</v>
      </c>
      <c r="E19" s="15"/>
      <c r="H19" s="271" t="s">
        <v>87</v>
      </c>
      <c r="I19" s="271" t="s">
        <v>88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9" t="s">
        <v>89</v>
      </c>
      <c r="E20" s="15"/>
      <c r="H20" s="271" t="s">
        <v>90</v>
      </c>
      <c r="I20" s="8" t="s">
        <v>91</v>
      </c>
      <c r="J20" s="8"/>
      <c r="K20" s="8"/>
      <c r="L20" s="272"/>
    </row>
    <row r="21" spans="2:16" ht="15" customHeight="1">
      <c r="B21" s="22"/>
      <c r="C21" s="24" t="s">
        <v>92</v>
      </c>
      <c r="D21" s="24" t="str">
        <f>IF(D19=$H$19,L21,IF(D20=$H$21,M21,N21))</f>
        <v>=&gt;  Q(D) = KW  x  h(T, SLP-Typ)  x  F(WT)</v>
      </c>
      <c r="E21" s="15"/>
      <c r="H21" s="271" t="s">
        <v>89</v>
      </c>
      <c r="I21" s="271" t="s">
        <v>93</v>
      </c>
      <c r="J21" s="8"/>
      <c r="K21" s="8"/>
      <c r="L21" s="274" t="s">
        <v>94</v>
      </c>
      <c r="M21" s="274" t="s">
        <v>95</v>
      </c>
      <c r="N21" s="274" t="s">
        <v>96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97</v>
      </c>
      <c r="C23" s="6" t="s">
        <v>98</v>
      </c>
      <c r="D23" s="42" t="s">
        <v>99</v>
      </c>
      <c r="E23" s="15"/>
      <c r="H23" s="273" t="s">
        <v>100</v>
      </c>
      <c r="I23" s="273" t="s">
        <v>99</v>
      </c>
      <c r="J23" s="271"/>
      <c r="K23" s="271"/>
      <c r="L23" s="272"/>
    </row>
    <row r="24" spans="2:16" ht="15" customHeight="1">
      <c r="B24" s="7"/>
      <c r="C24" s="6" t="s">
        <v>101</v>
      </c>
      <c r="D24" s="42" t="s">
        <v>102</v>
      </c>
      <c r="E24" s="15"/>
      <c r="H24" s="306" t="s">
        <v>102</v>
      </c>
      <c r="I24" s="273" t="s">
        <v>103</v>
      </c>
      <c r="J24" s="273" t="s">
        <v>104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7">
        <v>1</v>
      </c>
      <c r="E25" s="15"/>
      <c r="H25" s="274" t="s">
        <v>105</v>
      </c>
      <c r="I25" s="274" t="s">
        <v>106</v>
      </c>
      <c r="J25" s="274" t="s">
        <v>107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8"/>
      <c r="E26" s="15"/>
      <c r="H26" s="274" t="s">
        <v>108</v>
      </c>
      <c r="I26" s="274" t="s">
        <v>109</v>
      </c>
      <c r="J26" s="274" t="s">
        <v>110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111</v>
      </c>
      <c r="C28" s="6" t="s">
        <v>112</v>
      </c>
      <c r="D28" s="42" t="s">
        <v>99</v>
      </c>
      <c r="E28" s="15"/>
      <c r="H28" s="273" t="s">
        <v>100</v>
      </c>
      <c r="I28" s="273" t="s">
        <v>99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113</v>
      </c>
      <c r="I29" s="274" t="s">
        <v>114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115</v>
      </c>
      <c r="I30" s="271" t="s">
        <v>108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116</v>
      </c>
      <c r="C32" s="24" t="s">
        <v>117</v>
      </c>
      <c r="D32" s="267">
        <v>14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118</v>
      </c>
      <c r="C34" s="5" t="s">
        <v>119</v>
      </c>
      <c r="D34" s="34">
        <v>1500000</v>
      </c>
      <c r="E34" s="15" t="s">
        <v>120</v>
      </c>
      <c r="I34" s="271"/>
      <c r="J34" s="271"/>
      <c r="K34" s="271"/>
      <c r="L34" s="271"/>
      <c r="M34" s="272"/>
    </row>
    <row r="35" spans="2:39" customFormat="1" ht="15" customHeight="1">
      <c r="B35" s="8"/>
      <c r="C35" s="8" t="s">
        <v>121</v>
      </c>
      <c r="D35" s="8"/>
      <c r="E35" s="8"/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122</v>
      </c>
      <c r="C37" s="5" t="s">
        <v>123</v>
      </c>
      <c r="D37" s="36">
        <v>500</v>
      </c>
      <c r="E37" s="15" t="s">
        <v>124</v>
      </c>
      <c r="H37" s="68"/>
      <c r="I37" s="68"/>
      <c r="J37" s="68"/>
      <c r="K37" s="68"/>
    </row>
    <row r="38" spans="2:39" ht="15" customHeight="1">
      <c r="C38" s="8" t="s">
        <v>125</v>
      </c>
    </row>
    <row r="39" spans="2:39" ht="15" customHeight="1">
      <c r="B39" s="7"/>
      <c r="C39" s="3"/>
    </row>
    <row r="40" spans="2:39" ht="15" customHeight="1">
      <c r="B40" s="7"/>
      <c r="C40" s="3" t="s">
        <v>126</v>
      </c>
    </row>
    <row r="41" spans="2:39" ht="18" customHeight="1">
      <c r="C41" s="3" t="s">
        <v>127</v>
      </c>
    </row>
    <row r="42" spans="2:39" ht="18" customHeight="1">
      <c r="C42" s="3"/>
    </row>
    <row r="43" spans="2:39" ht="15" customHeight="1">
      <c r="B43" s="22" t="s">
        <v>128</v>
      </c>
      <c r="C43" s="60" t="s">
        <v>129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130</v>
      </c>
      <c r="D45" s="45" t="s">
        <v>46</v>
      </c>
    </row>
    <row r="46" spans="2:39" ht="18" customHeight="1">
      <c r="C46" s="22" t="s">
        <v>131</v>
      </c>
      <c r="D46" s="45"/>
    </row>
    <row r="47" spans="2:39" ht="18" customHeight="1">
      <c r="C47" s="22" t="s">
        <v>132</v>
      </c>
      <c r="D47" s="45"/>
    </row>
    <row r="48" spans="2:39" ht="18" customHeight="1">
      <c r="C48" s="22" t="s">
        <v>133</v>
      </c>
      <c r="D48" s="45"/>
    </row>
    <row r="49" spans="3:4" ht="18" customHeight="1">
      <c r="C49" s="22" t="s">
        <v>134</v>
      </c>
      <c r="D49" s="45"/>
    </row>
    <row r="50" spans="3:4" ht="18" customHeight="1">
      <c r="C50" s="22" t="s">
        <v>135</v>
      </c>
      <c r="D50" s="45"/>
    </row>
    <row r="51" spans="3:4" ht="18" customHeight="1">
      <c r="C51" s="22" t="s">
        <v>136</v>
      </c>
      <c r="D51" s="45"/>
    </row>
    <row r="52" spans="3:4" ht="18" customHeight="1">
      <c r="C52" s="22" t="s">
        <v>137</v>
      </c>
      <c r="D52" s="45"/>
    </row>
    <row r="53" spans="3:4" ht="18" customHeight="1">
      <c r="C53" s="22" t="s">
        <v>138</v>
      </c>
      <c r="D53" s="45"/>
    </row>
    <row r="54" spans="3:4" ht="18" customHeight="1">
      <c r="C54" s="22" t="s">
        <v>139</v>
      </c>
      <c r="D54" s="45"/>
    </row>
    <row r="55" spans="3:4" ht="18" customHeight="1">
      <c r="C55" s="22" t="s">
        <v>140</v>
      </c>
      <c r="D55" s="45"/>
    </row>
    <row r="56" spans="3:4" ht="18" customHeight="1">
      <c r="C56" s="22" t="s">
        <v>141</v>
      </c>
      <c r="D56" s="45"/>
    </row>
    <row r="57" spans="3:4" ht="18" customHeight="1">
      <c r="C57" s="22" t="s">
        <v>142</v>
      </c>
      <c r="D57" s="45"/>
    </row>
    <row r="58" spans="3:4" ht="18" customHeight="1">
      <c r="C58" s="22" t="s">
        <v>143</v>
      </c>
      <c r="D58" s="45"/>
    </row>
    <row r="59" spans="3:4" ht="18" customHeight="1">
      <c r="C59" s="22" t="s">
        <v>144</v>
      </c>
      <c r="D59" s="45"/>
    </row>
  </sheetData>
  <conditionalFormatting sqref="D13">
    <cfRule type="expression" dxfId="90" priority="21">
      <formula>IF(#REF!="Gaspool",1,0)</formula>
    </cfRule>
  </conditionalFormatting>
  <conditionalFormatting sqref="D46:D59">
    <cfRule type="expression" dxfId="89" priority="17">
      <formula>IF(CELL("Zeile",D46)&lt;$D$43+CELL("Zeile",$D$45),1,0)</formula>
    </cfRule>
  </conditionalFormatting>
  <conditionalFormatting sqref="D46:D59">
    <cfRule type="expression" dxfId="88" priority="16">
      <formula>IF(CELL(D46)&lt;$D$33+27,1,0)</formula>
    </cfRule>
  </conditionalFormatting>
  <conditionalFormatting sqref="D20">
    <cfRule type="expression" dxfId="87" priority="15">
      <formula>IF($D$19=$H$19,1,0)</formula>
    </cfRule>
  </conditionalFormatting>
  <conditionalFormatting sqref="D28">
    <cfRule type="expression" dxfId="86" priority="4">
      <formula>IF($D$15="synthetisch",1,0)</formula>
    </cfRule>
  </conditionalFormatting>
  <conditionalFormatting sqref="D25">
    <cfRule type="expression" dxfId="85" priority="2">
      <formula>IF(AND($D$24=$I$24,$D$23=$H$23),1,0)</formula>
    </cfRule>
  </conditionalFormatting>
  <conditionalFormatting sqref="D23:D25">
    <cfRule type="expression" dxfId="84" priority="5">
      <formula>IF($D$15="analytisch",1,0)</formula>
    </cfRule>
  </conditionalFormatting>
  <conditionalFormatting sqref="D24">
    <cfRule type="expression" dxfId="83" priority="3">
      <formula>IF($D$23="nein",1)</formula>
    </cfRule>
  </conditionalFormatting>
  <conditionalFormatting sqref="D45">
    <cfRule type="expression" dxfId="35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/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145</v>
      </c>
    </row>
    <row r="3" spans="1:56" ht="15" customHeight="1">
      <c r="B3" s="172"/>
    </row>
    <row r="4" spans="1:56">
      <c r="B4" s="131"/>
      <c r="C4" s="56" t="s">
        <v>68</v>
      </c>
      <c r="D4" s="57"/>
      <c r="E4" s="58" t="s">
        <v>27</v>
      </c>
      <c r="F4" s="131"/>
      <c r="M4" s="131"/>
      <c r="N4" s="131"/>
      <c r="O4" s="131"/>
    </row>
    <row r="5" spans="1:56">
      <c r="B5" s="131"/>
      <c r="C5" s="56" t="s">
        <v>69</v>
      </c>
      <c r="D5" s="57"/>
      <c r="E5" s="58" t="str">
        <f>Netzbetreiber!D28</f>
        <v>Hagenow und Umland</v>
      </c>
      <c r="F5" s="131"/>
      <c r="G5" s="131"/>
      <c r="H5" s="131"/>
      <c r="M5" s="131"/>
      <c r="N5" s="131"/>
      <c r="O5" s="131"/>
    </row>
    <row r="6" spans="1:56">
      <c r="B6" s="131"/>
      <c r="C6" s="60" t="s">
        <v>70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71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146</v>
      </c>
      <c r="J8" s="131"/>
      <c r="K8" s="131"/>
      <c r="L8" s="131"/>
      <c r="M8" s="131"/>
      <c r="N8" s="131"/>
      <c r="O8" s="131"/>
    </row>
    <row r="9" spans="1:56">
      <c r="B9" s="131"/>
      <c r="C9" s="60" t="s">
        <v>147</v>
      </c>
      <c r="D9" s="131"/>
      <c r="E9" s="131"/>
      <c r="F9" s="155">
        <f>'SLP-Verfahren'!D43</f>
        <v>1</v>
      </c>
      <c r="H9" s="173" t="s">
        <v>148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149</v>
      </c>
      <c r="D10" s="131"/>
      <c r="E10" s="131"/>
      <c r="F10" s="298">
        <v>1</v>
      </c>
      <c r="G10" s="57"/>
      <c r="H10" s="173" t="s">
        <v>150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151</v>
      </c>
      <c r="D11" s="131"/>
      <c r="E11" s="131"/>
      <c r="F11" s="295" t="str">
        <f>INDEX('SLP-Verfahren'!D45:D59,'SLP-Temp-Gebiet #01'!F10)</f>
        <v>Netzgebiet 1</v>
      </c>
      <c r="G11" s="299"/>
      <c r="H11" s="297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1" t="s">
        <v>152</v>
      </c>
      <c r="D13" s="351"/>
      <c r="E13" s="351"/>
      <c r="F13" s="183" t="s">
        <v>153</v>
      </c>
      <c r="G13" s="131" t="s">
        <v>154</v>
      </c>
      <c r="H13" s="264" t="s">
        <v>155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2" t="s">
        <v>156</v>
      </c>
      <c r="D14" s="352"/>
      <c r="E14" s="90" t="s">
        <v>157</v>
      </c>
      <c r="F14" s="265" t="s">
        <v>97</v>
      </c>
      <c r="G14" s="266" t="s">
        <v>158</v>
      </c>
      <c r="H14" s="51">
        <v>0</v>
      </c>
      <c r="I14" s="57"/>
      <c r="J14" s="131"/>
      <c r="K14" s="131"/>
      <c r="L14" s="131"/>
      <c r="M14" s="131"/>
      <c r="N14" s="131"/>
      <c r="O14" s="174" t="s">
        <v>159</v>
      </c>
      <c r="R14" s="209" t="s">
        <v>160</v>
      </c>
      <c r="S14" s="209" t="s">
        <v>161</v>
      </c>
      <c r="T14" s="209" t="s">
        <v>162</v>
      </c>
      <c r="U14" s="209" t="s">
        <v>163</v>
      </c>
      <c r="V14" s="209" t="s">
        <v>164</v>
      </c>
      <c r="W14" s="209" t="s">
        <v>165</v>
      </c>
      <c r="X14" s="209" t="s">
        <v>166</v>
      </c>
      <c r="Y14" s="209" t="s">
        <v>167</v>
      </c>
      <c r="Z14" s="209" t="s">
        <v>168</v>
      </c>
      <c r="AA14" s="209" t="s">
        <v>158</v>
      </c>
      <c r="AB14" s="209" t="s">
        <v>169</v>
      </c>
      <c r="AC14" s="209" t="s">
        <v>170</v>
      </c>
    </row>
    <row r="15" spans="1:56" ht="19.5" customHeight="1">
      <c r="B15" s="131"/>
      <c r="C15" s="352" t="s">
        <v>171</v>
      </c>
      <c r="D15" s="352"/>
      <c r="E15" s="90" t="s">
        <v>157</v>
      </c>
      <c r="F15" s="265" t="s">
        <v>25</v>
      </c>
      <c r="G15" s="266" t="s">
        <v>162</v>
      </c>
      <c r="H15" s="51">
        <v>0</v>
      </c>
      <c r="I15" s="57"/>
      <c r="J15" s="131"/>
      <c r="K15" s="131"/>
      <c r="L15" s="131"/>
      <c r="M15" s="131"/>
      <c r="N15" s="131"/>
      <c r="O15" s="162"/>
      <c r="R15" s="263" t="s">
        <v>25</v>
      </c>
      <c r="S15" s="263" t="s">
        <v>28</v>
      </c>
      <c r="T15" s="263" t="s">
        <v>30</v>
      </c>
      <c r="U15" s="263" t="s">
        <v>32</v>
      </c>
      <c r="V15" s="263" t="s">
        <v>34</v>
      </c>
      <c r="W15" s="263" t="s">
        <v>36</v>
      </c>
      <c r="X15" s="263" t="s">
        <v>38</v>
      </c>
      <c r="Y15" s="263" t="s">
        <v>40</v>
      </c>
      <c r="Z15" s="263" t="s">
        <v>42</v>
      </c>
      <c r="AA15" s="263" t="s">
        <v>44</v>
      </c>
      <c r="AB15" s="263" t="s">
        <v>173</v>
      </c>
      <c r="AC15" s="263" t="s">
        <v>75</v>
      </c>
      <c r="AD15" s="263" t="s">
        <v>77</v>
      </c>
      <c r="AE15" s="263" t="s">
        <v>85</v>
      </c>
      <c r="AF15" s="263" t="s">
        <v>97</v>
      </c>
      <c r="AG15" s="263" t="s">
        <v>111</v>
      </c>
      <c r="AH15" s="263" t="s">
        <v>116</v>
      </c>
      <c r="AI15" s="263" t="s">
        <v>118</v>
      </c>
      <c r="AJ15" s="263" t="s">
        <v>122</v>
      </c>
      <c r="AK15" s="263" t="s">
        <v>128</v>
      </c>
      <c r="AL15" s="263" t="s">
        <v>174</v>
      </c>
      <c r="AM15" s="263" t="s">
        <v>175</v>
      </c>
      <c r="AN15" s="263" t="s">
        <v>176</v>
      </c>
      <c r="AO15" s="263" t="s">
        <v>177</v>
      </c>
      <c r="AP15" s="263" t="s">
        <v>178</v>
      </c>
      <c r="AQ15" s="263" t="s">
        <v>179</v>
      </c>
      <c r="AR15" s="263" t="s">
        <v>180</v>
      </c>
      <c r="AS15" s="263" t="s">
        <v>181</v>
      </c>
      <c r="AT15" s="263" t="s">
        <v>182</v>
      </c>
      <c r="AU15" s="263" t="s">
        <v>183</v>
      </c>
      <c r="AV15" s="263" t="s">
        <v>184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31"/>
      <c r="C16" s="175"/>
      <c r="D16" s="345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0"/>
      <c r="S16" s="210"/>
    </row>
    <row r="17" spans="1:28" ht="19.5" customHeight="1">
      <c r="B17" s="176" t="s">
        <v>185</v>
      </c>
      <c r="C17" s="177"/>
      <c r="D17" s="345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0"/>
      <c r="S17" s="210"/>
    </row>
    <row r="18" spans="1:28">
      <c r="B18" s="131"/>
      <c r="C18" s="56" t="s">
        <v>186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1"/>
    </row>
    <row r="20" spans="1:28" ht="33.75" customHeight="1">
      <c r="B20" s="131"/>
      <c r="C20" s="179" t="s">
        <v>187</v>
      </c>
      <c r="D20" s="180" t="s">
        <v>188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189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3"/>
      <c r="C21" s="184" t="s">
        <v>190</v>
      </c>
      <c r="D21" s="154" t="s">
        <v>191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3"/>
      <c r="C22" s="184" t="s">
        <v>192</v>
      </c>
      <c r="D22" s="186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5" t="s">
        <v>193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3"/>
      <c r="C23" s="187" t="s">
        <v>194</v>
      </c>
      <c r="D23" s="188"/>
      <c r="E23" s="157" t="s">
        <v>195</v>
      </c>
      <c r="F23" s="157" t="s">
        <v>195</v>
      </c>
      <c r="G23" s="157" t="s">
        <v>195</v>
      </c>
      <c r="H23" s="157" t="s">
        <v>195</v>
      </c>
      <c r="I23" s="157" t="s">
        <v>195</v>
      </c>
      <c r="J23" s="157" t="s">
        <v>195</v>
      </c>
      <c r="K23" s="157" t="s">
        <v>195</v>
      </c>
      <c r="L23" s="157" t="s">
        <v>195</v>
      </c>
      <c r="M23" s="157" t="s">
        <v>195</v>
      </c>
      <c r="N23" s="157" t="s">
        <v>195</v>
      </c>
      <c r="O23" s="185" t="s">
        <v>196</v>
      </c>
      <c r="Q23" s="211"/>
      <c r="R23" s="68" t="s">
        <v>195</v>
      </c>
      <c r="S23" s="68" t="s">
        <v>197</v>
      </c>
      <c r="T23" s="296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3"/>
      <c r="C24" s="187" t="s">
        <v>198</v>
      </c>
      <c r="D24" s="188"/>
      <c r="E24" s="157" t="s">
        <v>666</v>
      </c>
      <c r="F24" s="157" t="s">
        <v>200</v>
      </c>
      <c r="G24" s="157"/>
      <c r="H24" s="157"/>
      <c r="I24" s="157"/>
      <c r="J24" s="157"/>
      <c r="K24" s="157"/>
      <c r="L24" s="157"/>
      <c r="M24" s="157"/>
      <c r="N24" s="157"/>
      <c r="O24" s="185" t="s">
        <v>201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3"/>
      <c r="C25" s="187" t="s">
        <v>202</v>
      </c>
      <c r="D25" s="188"/>
      <c r="E25" s="161">
        <v>4625</v>
      </c>
      <c r="F25" s="161" t="s">
        <v>203</v>
      </c>
      <c r="G25" s="161"/>
      <c r="H25" s="161"/>
      <c r="I25" s="161"/>
      <c r="J25" s="161"/>
      <c r="K25" s="161"/>
      <c r="L25" s="161"/>
      <c r="M25" s="161"/>
      <c r="N25" s="161"/>
      <c r="O25" s="185" t="s">
        <v>204</v>
      </c>
      <c r="Q25" s="211"/>
      <c r="R25" s="68" t="s">
        <v>205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3"/>
      <c r="C26" s="187" t="s">
        <v>206</v>
      </c>
      <c r="D26" s="188"/>
      <c r="E26" s="157" t="s">
        <v>207</v>
      </c>
      <c r="F26" s="157" t="s">
        <v>207</v>
      </c>
      <c r="G26" s="157" t="s">
        <v>207</v>
      </c>
      <c r="H26" s="157" t="s">
        <v>207</v>
      </c>
      <c r="I26" s="157" t="s">
        <v>207</v>
      </c>
      <c r="J26" s="157" t="s">
        <v>207</v>
      </c>
      <c r="K26" s="157" t="s">
        <v>207</v>
      </c>
      <c r="L26" s="157" t="s">
        <v>207</v>
      </c>
      <c r="M26" s="157" t="s">
        <v>207</v>
      </c>
      <c r="N26" s="157" t="s">
        <v>207</v>
      </c>
      <c r="O26" s="185" t="s">
        <v>196</v>
      </c>
      <c r="Q26" s="211"/>
      <c r="R26" s="209" t="s">
        <v>207</v>
      </c>
      <c r="S26" s="209" t="s">
        <v>208</v>
      </c>
      <c r="T26" s="209" t="s">
        <v>209</v>
      </c>
      <c r="U26" s="209" t="s">
        <v>210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7"/>
      <c r="C27" s="348" t="s">
        <v>211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204</v>
      </c>
      <c r="P27" s="13"/>
      <c r="Q27" s="211"/>
      <c r="R27" s="209" t="s">
        <v>207</v>
      </c>
      <c r="S27" s="209" t="s">
        <v>210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212</v>
      </c>
      <c r="D29" s="131"/>
      <c r="E29" s="131"/>
      <c r="F29" s="49">
        <v>4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3"/>
      <c r="C31" s="179" t="s">
        <v>213</v>
      </c>
      <c r="D31" s="180" t="s">
        <v>214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189</v>
      </c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3"/>
      <c r="C32" s="184" t="s">
        <v>215</v>
      </c>
      <c r="D32" s="186" t="s">
        <v>216</v>
      </c>
      <c r="E32" s="286">
        <f>1-SUMPRODUCT(F30:N30,F32:N32)</f>
        <v>0.5333</v>
      </c>
      <c r="F32" s="286">
        <f>ROUND(F33/$D$33,4)</f>
        <v>0.26669999999999999</v>
      </c>
      <c r="G32" s="286">
        <f t="shared" ref="G32:N32" si="3">ROUND(G33/$D$33,4)</f>
        <v>0.1333</v>
      </c>
      <c r="H32" s="286">
        <f t="shared" si="3"/>
        <v>6.6699999999999995E-2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5"/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4" t="s">
        <v>217</v>
      </c>
      <c r="D33" s="292">
        <f>SUMPRODUCT(E33:N33,E30:N30)</f>
        <v>1.875</v>
      </c>
      <c r="E33" s="287">
        <v>1</v>
      </c>
      <c r="F33" s="287">
        <v>0.5</v>
      </c>
      <c r="G33" s="287">
        <v>0.25</v>
      </c>
      <c r="H33" s="287">
        <v>0.125</v>
      </c>
      <c r="I33" s="156"/>
      <c r="J33" s="156"/>
      <c r="K33" s="156"/>
      <c r="L33" s="156"/>
      <c r="M33" s="156"/>
      <c r="N33" s="156"/>
      <c r="O33" s="185" t="s">
        <v>193</v>
      </c>
      <c r="Q33" s="211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3"/>
      <c r="C34" s="187" t="s">
        <v>218</v>
      </c>
      <c r="D34" s="154" t="s">
        <v>219</v>
      </c>
      <c r="E34" s="157" t="s">
        <v>220</v>
      </c>
      <c r="F34" s="157" t="s">
        <v>221</v>
      </c>
      <c r="G34" s="157" t="s">
        <v>222</v>
      </c>
      <c r="H34" s="157" t="s">
        <v>223</v>
      </c>
      <c r="I34" s="157"/>
      <c r="J34" s="157"/>
      <c r="K34" s="157"/>
      <c r="L34" s="157"/>
      <c r="M34" s="157"/>
      <c r="N34" s="157"/>
      <c r="O34" s="185" t="s">
        <v>196</v>
      </c>
      <c r="Q34" s="211"/>
      <c r="R34" s="68" t="s">
        <v>220</v>
      </c>
      <c r="S34" s="68" t="s">
        <v>221</v>
      </c>
      <c r="T34" s="68" t="s">
        <v>222</v>
      </c>
      <c r="U34" s="68" t="s">
        <v>223</v>
      </c>
      <c r="V34" s="68" t="s">
        <v>224</v>
      </c>
      <c r="W34" s="68" t="s">
        <v>225</v>
      </c>
      <c r="X34" s="68" t="s">
        <v>226</v>
      </c>
      <c r="Y34" s="68" t="s">
        <v>227</v>
      </c>
      <c r="Z34" s="68" t="s">
        <v>228</v>
      </c>
      <c r="AA34" s="68" t="s">
        <v>229</v>
      </c>
      <c r="AB34" s="68" t="s">
        <v>230</v>
      </c>
    </row>
    <row r="35" spans="2:28">
      <c r="B35" s="183"/>
      <c r="C35" s="187" t="s">
        <v>231</v>
      </c>
      <c r="D35" s="154" t="s">
        <v>232</v>
      </c>
      <c r="E35" s="157" t="s">
        <v>233</v>
      </c>
      <c r="F35" s="157" t="s">
        <v>233</v>
      </c>
      <c r="G35" s="157" t="s">
        <v>233</v>
      </c>
      <c r="H35" s="157" t="s">
        <v>233</v>
      </c>
      <c r="I35" s="163"/>
      <c r="J35" s="163"/>
      <c r="K35" s="163"/>
      <c r="L35" s="163"/>
      <c r="M35" s="163"/>
      <c r="N35" s="163"/>
      <c r="O35" s="185" t="s">
        <v>196</v>
      </c>
      <c r="Q35" s="211"/>
      <c r="R35" s="68" t="s">
        <v>233</v>
      </c>
      <c r="S35" s="68" t="s">
        <v>234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87" t="s">
        <v>235</v>
      </c>
      <c r="D36" s="154" t="s">
        <v>236</v>
      </c>
      <c r="E36" s="157" t="s">
        <v>237</v>
      </c>
      <c r="F36" s="157" t="s">
        <v>237</v>
      </c>
      <c r="G36" s="157" t="s">
        <v>237</v>
      </c>
      <c r="H36" s="157" t="s">
        <v>237</v>
      </c>
      <c r="I36" s="157" t="s">
        <v>237</v>
      </c>
      <c r="J36" s="157" t="s">
        <v>237</v>
      </c>
      <c r="K36" s="157" t="s">
        <v>237</v>
      </c>
      <c r="L36" s="157" t="s">
        <v>237</v>
      </c>
      <c r="M36" s="157" t="s">
        <v>237</v>
      </c>
      <c r="N36" s="157" t="s">
        <v>237</v>
      </c>
      <c r="O36" s="185" t="s">
        <v>196</v>
      </c>
      <c r="Q36" s="211"/>
      <c r="R36" s="68" t="s">
        <v>237</v>
      </c>
      <c r="S36" s="68" t="s">
        <v>238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3"/>
      <c r="C37" s="192" t="s">
        <v>239</v>
      </c>
      <c r="D37" s="120" t="s">
        <v>240</v>
      </c>
      <c r="E37" s="163" t="s">
        <v>241</v>
      </c>
      <c r="F37" s="163" t="s">
        <v>241</v>
      </c>
      <c r="G37" s="163" t="s">
        <v>242</v>
      </c>
      <c r="H37" s="163" t="s">
        <v>242</v>
      </c>
      <c r="I37" s="163"/>
      <c r="J37" s="163"/>
      <c r="K37" s="163"/>
      <c r="L37" s="163"/>
      <c r="M37" s="163"/>
      <c r="N37" s="163"/>
      <c r="O37" s="185" t="s">
        <v>196</v>
      </c>
      <c r="Q37" s="211"/>
      <c r="R37" s="68" t="s">
        <v>242</v>
      </c>
      <c r="S37" s="68" t="s">
        <v>241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3"/>
      <c r="C39" s="194" t="s">
        <v>243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244</v>
      </c>
      <c r="D40" s="198"/>
      <c r="E40" s="198" t="s">
        <v>245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246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247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248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249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250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251</v>
      </c>
      <c r="D47" s="201" t="s">
        <v>252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253</v>
      </c>
      <c r="K47" s="198"/>
      <c r="L47" s="198"/>
      <c r="M47" s="198"/>
      <c r="N47" s="198"/>
      <c r="O47" s="199"/>
    </row>
    <row r="48" spans="2:28">
      <c r="B48" s="193"/>
      <c r="C48" s="200" t="s">
        <v>254</v>
      </c>
      <c r="D48" s="201" t="s">
        <v>252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253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6" t="s">
        <v>255</v>
      </c>
      <c r="C51" s="177"/>
      <c r="D51" s="177"/>
      <c r="E51" s="177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3"/>
      <c r="D52" s="193"/>
      <c r="E52" s="193"/>
      <c r="F52" s="193"/>
      <c r="G52" s="193"/>
      <c r="H52" s="193"/>
      <c r="I52" s="208"/>
      <c r="J52" s="131"/>
      <c r="K52" s="131"/>
      <c r="L52" s="131"/>
      <c r="M52" s="131"/>
      <c r="N52" s="131"/>
      <c r="O52" s="131"/>
    </row>
    <row r="53" spans="2:28">
      <c r="B53" s="131"/>
      <c r="C53" s="56" t="s">
        <v>256</v>
      </c>
      <c r="D53" s="131"/>
      <c r="E53" s="131"/>
      <c r="F53" s="158"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1"/>
    </row>
    <row r="55" spans="2:28" ht="33.75" customHeight="1">
      <c r="B55" s="131"/>
      <c r="C55" s="179" t="s">
        <v>187</v>
      </c>
      <c r="D55" s="180" t="s">
        <v>188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189</v>
      </c>
      <c r="W55" s="68"/>
      <c r="X55" s="68"/>
      <c r="Y55" s="68"/>
      <c r="Z55" s="68"/>
      <c r="AA55" s="68"/>
      <c r="AB55" s="68"/>
    </row>
    <row r="56" spans="2:28">
      <c r="B56" s="183"/>
      <c r="C56" s="184" t="s">
        <v>190</v>
      </c>
      <c r="D56" s="154" t="s">
        <v>191</v>
      </c>
      <c r="E56" s="286">
        <f>1-SUMPRODUCT(F54:N54,F56:N56)</f>
        <v>1</v>
      </c>
      <c r="F56" s="286">
        <f>ROUND(F57/$D$57,4)</f>
        <v>1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5"/>
      <c r="W56" s="68"/>
      <c r="X56" s="68"/>
      <c r="Y56" s="68"/>
      <c r="Z56" s="68"/>
      <c r="AA56" s="68"/>
      <c r="AB56" s="68"/>
    </row>
    <row r="57" spans="2:28">
      <c r="B57" s="183"/>
      <c r="C57" s="184" t="s">
        <v>192</v>
      </c>
      <c r="D57" s="186">
        <f>SUMPRODUCT(E57:N57,E54:N54)</f>
        <v>1</v>
      </c>
      <c r="E57" s="287">
        <f>E22</f>
        <v>1</v>
      </c>
      <c r="F57" s="287">
        <f t="shared" ref="F57:N57" si="6">F22</f>
        <v>1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5" t="s">
        <v>193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194</v>
      </c>
      <c r="D58" s="188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5" t="s">
        <v>196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198</v>
      </c>
      <c r="D59" s="188"/>
      <c r="E59" s="157" t="str">
        <f>E24</f>
        <v>Schwerin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5" t="s">
        <v>201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202</v>
      </c>
      <c r="D60" s="188"/>
      <c r="E60" s="161">
        <f>E25</f>
        <v>4625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5" t="s">
        <v>204</v>
      </c>
      <c r="W60" s="68"/>
      <c r="X60" s="68"/>
      <c r="Y60" s="68"/>
      <c r="Z60" s="68"/>
      <c r="AA60" s="68"/>
      <c r="AB60" s="68"/>
    </row>
    <row r="61" spans="2:28">
      <c r="B61" s="183"/>
      <c r="C61" s="187" t="s">
        <v>206</v>
      </c>
      <c r="D61" s="188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5" t="s">
        <v>196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212</v>
      </c>
      <c r="D63" s="131"/>
      <c r="E63" s="131"/>
      <c r="F63" s="158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1"/>
      <c r="C65" s="179" t="s">
        <v>213</v>
      </c>
      <c r="D65" s="180" t="s">
        <v>214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189</v>
      </c>
    </row>
    <row r="66" spans="2:15">
      <c r="B66" s="183"/>
      <c r="C66" s="184" t="s">
        <v>215</v>
      </c>
      <c r="D66" s="186" t="s">
        <v>216</v>
      </c>
      <c r="E66" s="286">
        <f>1-SUMPRODUCT(F64:N64,F66:N66)</f>
        <v>0.5333</v>
      </c>
      <c r="F66" s="286">
        <f>ROUND(F67/$D$67,4)</f>
        <v>0.26669999999999999</v>
      </c>
      <c r="G66" s="286">
        <f t="shared" ref="G66:N66" si="12">ROUND(G67/$D$67,4)</f>
        <v>0.1333</v>
      </c>
      <c r="H66" s="286">
        <f t="shared" si="12"/>
        <v>6.6699999999999995E-2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5"/>
    </row>
    <row r="67" spans="2:15">
      <c r="B67" s="183"/>
      <c r="C67" s="184" t="s">
        <v>217</v>
      </c>
      <c r="D67" s="186">
        <f>SUMPRODUCT(E67:N67,E64:N64)</f>
        <v>1.875</v>
      </c>
      <c r="E67" s="294">
        <f>E33</f>
        <v>1</v>
      </c>
      <c r="F67" s="294">
        <f t="shared" ref="F67:N67" si="13">F33</f>
        <v>0.5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5" t="s">
        <v>193</v>
      </c>
    </row>
    <row r="68" spans="2:15">
      <c r="B68" s="183"/>
      <c r="C68" s="187" t="s">
        <v>218</v>
      </c>
      <c r="D68" s="154" t="s">
        <v>219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5" t="s">
        <v>196</v>
      </c>
    </row>
    <row r="69" spans="2:15">
      <c r="B69" s="183"/>
      <c r="C69" s="187" t="s">
        <v>231</v>
      </c>
      <c r="D69" s="154" t="s">
        <v>232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5" t="s">
        <v>196</v>
      </c>
    </row>
    <row r="70" spans="2:15">
      <c r="B70" s="183"/>
      <c r="C70" s="187" t="s">
        <v>235</v>
      </c>
      <c r="D70" s="154" t="s">
        <v>236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5" t="s">
        <v>196</v>
      </c>
    </row>
    <row r="71" spans="2:15">
      <c r="B71" s="183"/>
      <c r="C71" s="192" t="s">
        <v>239</v>
      </c>
      <c r="D71" s="120" t="s">
        <v>240</v>
      </c>
      <c r="E71" s="164" t="s">
        <v>242</v>
      </c>
      <c r="F71" s="164" t="s">
        <v>242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5" t="s">
        <v>196</v>
      </c>
    </row>
    <row r="72" spans="2:15"/>
    <row r="73" spans="2:15" ht="15.75" customHeight="1">
      <c r="C73" s="353" t="s">
        <v>257</v>
      </c>
      <c r="D73" s="353"/>
      <c r="E73" s="353"/>
      <c r="F73" s="353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82" priority="28">
      <formula>IF(E$20&lt;=$F$18,1,0)</formula>
    </cfRule>
  </conditionalFormatting>
  <conditionalFormatting sqref="E33:N37">
    <cfRule type="expression" dxfId="81" priority="27">
      <formula>IF(E$31&lt;=$F$29,1,0)</formula>
    </cfRule>
  </conditionalFormatting>
  <conditionalFormatting sqref="E26:N26">
    <cfRule type="expression" dxfId="80" priority="26">
      <formula>IF(E$20&lt;=$F$18,1,0)</formula>
    </cfRule>
  </conditionalFormatting>
  <conditionalFormatting sqref="E26:N26">
    <cfRule type="expression" dxfId="79" priority="25">
      <formula>IF(E$20&lt;=$F$18,1,0)</formula>
    </cfRule>
  </conditionalFormatting>
  <conditionalFormatting sqref="E57:N60">
    <cfRule type="expression" dxfId="78" priority="22">
      <formula>IF(E$55&lt;=$F$53,1,0)</formula>
    </cfRule>
  </conditionalFormatting>
  <conditionalFormatting sqref="E61:N61">
    <cfRule type="expression" dxfId="77" priority="21">
      <formula>IF(E$55&lt;=$F$53,1,0)</formula>
    </cfRule>
  </conditionalFormatting>
  <conditionalFormatting sqref="E67:N69">
    <cfRule type="expression" dxfId="76" priority="15">
      <formula>IF(E$65&lt;=$F$63,1,0)</formula>
    </cfRule>
  </conditionalFormatting>
  <conditionalFormatting sqref="E66:N69 E71:N71">
    <cfRule type="expression" dxfId="75" priority="13">
      <formula>IF(E$65&gt;$F$63,1,0)</formula>
    </cfRule>
  </conditionalFormatting>
  <conditionalFormatting sqref="E57:N61">
    <cfRule type="expression" dxfId="74" priority="12">
      <formula>IF(E$55&gt;$F$53,1,0)</formula>
    </cfRule>
  </conditionalFormatting>
  <conditionalFormatting sqref="E21:N26">
    <cfRule type="expression" dxfId="73" priority="11">
      <formula>IF(E$20&gt;$F$18,1,0)</formula>
    </cfRule>
  </conditionalFormatting>
  <conditionalFormatting sqref="E33:N37">
    <cfRule type="expression" dxfId="72" priority="10">
      <formula>IF(E$31&gt;$F$29,1,0)</formula>
    </cfRule>
  </conditionalFormatting>
  <conditionalFormatting sqref="H11 H8:H9">
    <cfRule type="expression" dxfId="71" priority="9">
      <formula>IF($F$9=1,1,0)</formula>
    </cfRule>
  </conditionalFormatting>
  <conditionalFormatting sqref="E56:N56">
    <cfRule type="expression" dxfId="70" priority="8">
      <formula>IF(E$55&gt;$F$53,1,0)</formula>
    </cfRule>
  </conditionalFormatting>
  <conditionalFormatting sqref="E32:N32">
    <cfRule type="expression" dxfId="69" priority="7">
      <formula>IF(E$31&gt;$F$29,1,0)</formula>
    </cfRule>
  </conditionalFormatting>
  <conditionalFormatting sqref="E71:N71">
    <cfRule type="expression" dxfId="68" priority="6">
      <formula>IF(E$65&lt;=$F$63,1,0)</formula>
    </cfRule>
  </conditionalFormatting>
  <conditionalFormatting sqref="H10">
    <cfRule type="expression" dxfId="67" priority="5">
      <formula>IF($F$9=1,1,0)</formula>
    </cfRule>
  </conditionalFormatting>
  <conditionalFormatting sqref="E70:N70">
    <cfRule type="expression" dxfId="66" priority="2">
      <formula>IF(E$65&lt;=$F$63,1,0)</formula>
    </cfRule>
  </conditionalFormatting>
  <conditionalFormatting sqref="E70:N70">
    <cfRule type="expression" dxfId="65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145</v>
      </c>
    </row>
    <row r="3" spans="1:56" ht="15" customHeight="1">
      <c r="B3" s="172"/>
    </row>
    <row r="4" spans="1:56">
      <c r="B4" s="131"/>
      <c r="C4" s="56" t="s">
        <v>68</v>
      </c>
      <c r="D4" s="57"/>
      <c r="E4" s="58" t="s">
        <v>27</v>
      </c>
      <c r="F4" s="131"/>
      <c r="M4" s="131"/>
      <c r="N4" s="131"/>
      <c r="O4" s="131"/>
    </row>
    <row r="5" spans="1:56">
      <c r="B5" s="131"/>
      <c r="C5" s="56" t="s">
        <v>69</v>
      </c>
      <c r="D5" s="57"/>
      <c r="E5" s="58" t="str">
        <f>Netzbetreiber!D28</f>
        <v>Hagenow und Umland</v>
      </c>
      <c r="F5" s="131"/>
      <c r="G5" s="131"/>
      <c r="H5" s="131"/>
      <c r="M5" s="131"/>
      <c r="N5" s="131"/>
      <c r="O5" s="131"/>
    </row>
    <row r="6" spans="1:56">
      <c r="B6" s="131"/>
      <c r="C6" s="60" t="s">
        <v>70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71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146</v>
      </c>
      <c r="J8" s="131"/>
      <c r="K8" s="131"/>
      <c r="L8" s="131"/>
      <c r="M8" s="131"/>
      <c r="N8" s="131"/>
      <c r="O8" s="131"/>
    </row>
    <row r="9" spans="1:56">
      <c r="B9" s="131"/>
      <c r="C9" s="60" t="s">
        <v>147</v>
      </c>
      <c r="D9" s="131"/>
      <c r="E9" s="131"/>
      <c r="F9" s="155">
        <f>'SLP-Verfahren'!D43</f>
        <v>1</v>
      </c>
      <c r="H9" s="173" t="s">
        <v>148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149</v>
      </c>
      <c r="D10" s="131"/>
      <c r="E10" s="131"/>
      <c r="F10" s="298">
        <v>2</v>
      </c>
      <c r="G10" s="57"/>
      <c r="H10" s="173" t="s">
        <v>150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151</v>
      </c>
      <c r="D11" s="131"/>
      <c r="E11" s="131"/>
      <c r="F11" s="295">
        <f>INDEX('SLP-Verfahren'!D45:D59,'SLP-Temp-Gebiet #02'!F10)</f>
        <v>0</v>
      </c>
      <c r="G11" s="299"/>
      <c r="H11" s="297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1" t="s">
        <v>152</v>
      </c>
      <c r="D13" s="351"/>
      <c r="E13" s="351"/>
      <c r="F13" s="183" t="s">
        <v>153</v>
      </c>
      <c r="G13" s="131" t="s">
        <v>154</v>
      </c>
      <c r="H13" s="264" t="s">
        <v>155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2" t="s">
        <v>156</v>
      </c>
      <c r="D14" s="352"/>
      <c r="E14" s="90" t="s">
        <v>157</v>
      </c>
      <c r="F14" s="265" t="s">
        <v>97</v>
      </c>
      <c r="G14" s="266" t="s">
        <v>158</v>
      </c>
      <c r="H14" s="51">
        <v>0</v>
      </c>
      <c r="I14" s="57"/>
      <c r="J14" s="131"/>
      <c r="K14" s="131"/>
      <c r="L14" s="131"/>
      <c r="M14" s="131"/>
      <c r="N14" s="131"/>
      <c r="O14" s="174" t="s">
        <v>159</v>
      </c>
      <c r="R14" s="209" t="s">
        <v>160</v>
      </c>
      <c r="S14" s="209" t="s">
        <v>161</v>
      </c>
      <c r="T14" s="209" t="s">
        <v>162</v>
      </c>
      <c r="U14" s="209" t="s">
        <v>163</v>
      </c>
      <c r="V14" s="209" t="s">
        <v>164</v>
      </c>
      <c r="W14" s="209" t="s">
        <v>165</v>
      </c>
      <c r="X14" s="209" t="s">
        <v>166</v>
      </c>
      <c r="Y14" s="209" t="s">
        <v>167</v>
      </c>
      <c r="Z14" s="209" t="s">
        <v>168</v>
      </c>
      <c r="AA14" s="209" t="s">
        <v>158</v>
      </c>
      <c r="AB14" s="209" t="s">
        <v>169</v>
      </c>
      <c r="AC14" s="209" t="s">
        <v>170</v>
      </c>
    </row>
    <row r="15" spans="1:56" ht="19.5" customHeight="1">
      <c r="B15" s="131"/>
      <c r="C15" s="352" t="s">
        <v>171</v>
      </c>
      <c r="D15" s="352"/>
      <c r="E15" s="90" t="s">
        <v>157</v>
      </c>
      <c r="F15" s="265" t="s">
        <v>25</v>
      </c>
      <c r="G15" s="266" t="s">
        <v>162</v>
      </c>
      <c r="H15" s="51">
        <v>0</v>
      </c>
      <c r="I15" s="57"/>
      <c r="J15" s="131"/>
      <c r="K15" s="131"/>
      <c r="L15" s="131"/>
      <c r="M15" s="131"/>
      <c r="N15" s="131"/>
      <c r="O15" s="162" t="s">
        <v>172</v>
      </c>
      <c r="R15" s="263" t="s">
        <v>25</v>
      </c>
      <c r="S15" s="263" t="s">
        <v>28</v>
      </c>
      <c r="T15" s="263" t="s">
        <v>30</v>
      </c>
      <c r="U15" s="263" t="s">
        <v>32</v>
      </c>
      <c r="V15" s="263" t="s">
        <v>34</v>
      </c>
      <c r="W15" s="263" t="s">
        <v>36</v>
      </c>
      <c r="X15" s="263" t="s">
        <v>38</v>
      </c>
      <c r="Y15" s="263" t="s">
        <v>40</v>
      </c>
      <c r="Z15" s="263" t="s">
        <v>42</v>
      </c>
      <c r="AA15" s="263" t="s">
        <v>44</v>
      </c>
      <c r="AB15" s="263" t="s">
        <v>173</v>
      </c>
      <c r="AC15" s="263" t="s">
        <v>75</v>
      </c>
      <c r="AD15" s="263" t="s">
        <v>77</v>
      </c>
      <c r="AE15" s="263" t="s">
        <v>85</v>
      </c>
      <c r="AF15" s="263" t="s">
        <v>97</v>
      </c>
      <c r="AG15" s="263" t="s">
        <v>111</v>
      </c>
      <c r="AH15" s="263" t="s">
        <v>116</v>
      </c>
      <c r="AI15" s="263" t="s">
        <v>118</v>
      </c>
      <c r="AJ15" s="263" t="s">
        <v>122</v>
      </c>
      <c r="AK15" s="263" t="s">
        <v>128</v>
      </c>
      <c r="AL15" s="263" t="s">
        <v>174</v>
      </c>
      <c r="AM15" s="263" t="s">
        <v>175</v>
      </c>
      <c r="AN15" s="263" t="s">
        <v>176</v>
      </c>
      <c r="AO15" s="263" t="s">
        <v>177</v>
      </c>
      <c r="AP15" s="263" t="s">
        <v>178</v>
      </c>
      <c r="AQ15" s="263" t="s">
        <v>179</v>
      </c>
      <c r="AR15" s="263" t="s">
        <v>180</v>
      </c>
      <c r="AS15" s="263" t="s">
        <v>181</v>
      </c>
      <c r="AT15" s="263" t="s">
        <v>182</v>
      </c>
      <c r="AU15" s="263" t="s">
        <v>183</v>
      </c>
      <c r="AV15" s="263" t="s">
        <v>184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31"/>
      <c r="C16" s="175"/>
      <c r="D16" s="345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0"/>
      <c r="S16" s="210"/>
    </row>
    <row r="17" spans="2:28" ht="19.5" customHeight="1">
      <c r="B17" s="176" t="s">
        <v>185</v>
      </c>
      <c r="C17" s="177"/>
      <c r="D17" s="345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0"/>
      <c r="S17" s="210"/>
    </row>
    <row r="18" spans="2:28">
      <c r="B18" s="131"/>
      <c r="C18" s="56" t="s">
        <v>186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1"/>
    </row>
    <row r="20" spans="2:28" ht="33.75" customHeight="1">
      <c r="B20" s="131"/>
      <c r="C20" s="179" t="s">
        <v>187</v>
      </c>
      <c r="D20" s="180" t="s">
        <v>188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189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3"/>
      <c r="C21" s="184" t="s">
        <v>190</v>
      </c>
      <c r="D21" s="154" t="s">
        <v>191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5"/>
      <c r="Q21" s="21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3"/>
      <c r="C22" s="184" t="s">
        <v>192</v>
      </c>
      <c r="D22" s="186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5" t="s">
        <v>193</v>
      </c>
      <c r="Q22" s="211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3"/>
      <c r="C23" s="187" t="s">
        <v>194</v>
      </c>
      <c r="D23" s="188"/>
      <c r="E23" s="157" t="s">
        <v>195</v>
      </c>
      <c r="F23" s="157" t="s">
        <v>195</v>
      </c>
      <c r="G23" s="157" t="s">
        <v>195</v>
      </c>
      <c r="H23" s="157" t="s">
        <v>195</v>
      </c>
      <c r="I23" s="157" t="s">
        <v>195</v>
      </c>
      <c r="J23" s="157" t="s">
        <v>195</v>
      </c>
      <c r="K23" s="157" t="s">
        <v>195</v>
      </c>
      <c r="L23" s="157" t="s">
        <v>195</v>
      </c>
      <c r="M23" s="157" t="s">
        <v>195</v>
      </c>
      <c r="N23" s="157" t="s">
        <v>195</v>
      </c>
      <c r="O23" s="185" t="s">
        <v>196</v>
      </c>
      <c r="Q23" s="211"/>
      <c r="R23" s="68" t="s">
        <v>195</v>
      </c>
      <c r="S23" s="68" t="s">
        <v>197</v>
      </c>
      <c r="T23" s="296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3"/>
      <c r="C24" s="187" t="s">
        <v>198</v>
      </c>
      <c r="D24" s="188"/>
      <c r="E24" s="157" t="s">
        <v>199</v>
      </c>
      <c r="F24" s="157" t="s">
        <v>200</v>
      </c>
      <c r="G24" s="157"/>
      <c r="H24" s="157"/>
      <c r="I24" s="157"/>
      <c r="J24" s="157"/>
      <c r="K24" s="157"/>
      <c r="L24" s="157"/>
      <c r="M24" s="157"/>
      <c r="N24" s="157"/>
      <c r="O24" s="185" t="s">
        <v>201</v>
      </c>
      <c r="Q24" s="211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3"/>
      <c r="C25" s="187" t="s">
        <v>202</v>
      </c>
      <c r="D25" s="188"/>
      <c r="E25" s="161" t="s">
        <v>203</v>
      </c>
      <c r="F25" s="161" t="s">
        <v>203</v>
      </c>
      <c r="G25" s="161"/>
      <c r="H25" s="161"/>
      <c r="I25" s="161"/>
      <c r="J25" s="161"/>
      <c r="K25" s="161"/>
      <c r="L25" s="161"/>
      <c r="M25" s="161"/>
      <c r="N25" s="161"/>
      <c r="O25" s="185" t="s">
        <v>204</v>
      </c>
      <c r="Q25" s="211"/>
      <c r="R25" s="68" t="s">
        <v>205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3"/>
      <c r="C26" s="187" t="s">
        <v>206</v>
      </c>
      <c r="D26" s="188"/>
      <c r="E26" s="157" t="s">
        <v>207</v>
      </c>
      <c r="F26" s="157" t="s">
        <v>207</v>
      </c>
      <c r="G26" s="157"/>
      <c r="H26" s="157"/>
      <c r="I26" s="157"/>
      <c r="J26" s="157"/>
      <c r="K26" s="157"/>
      <c r="L26" s="157"/>
      <c r="M26" s="157"/>
      <c r="N26" s="157"/>
      <c r="O26" s="185" t="s">
        <v>196</v>
      </c>
      <c r="Q26" s="211"/>
      <c r="R26" s="68" t="s">
        <v>207</v>
      </c>
      <c r="S26" s="68" t="s">
        <v>210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212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3"/>
      <c r="C30" s="179" t="s">
        <v>213</v>
      </c>
      <c r="D30" s="180" t="s">
        <v>214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189</v>
      </c>
      <c r="Q30" s="21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3"/>
      <c r="C31" s="184" t="s">
        <v>215</v>
      </c>
      <c r="D31" s="186" t="s">
        <v>216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5"/>
      <c r="Q31" s="21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3"/>
      <c r="C32" s="184" t="s">
        <v>217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6"/>
      <c r="J32" s="156"/>
      <c r="K32" s="156"/>
      <c r="L32" s="156"/>
      <c r="M32" s="156"/>
      <c r="N32" s="156"/>
      <c r="O32" s="185" t="s">
        <v>193</v>
      </c>
      <c r="Q32" s="211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3"/>
      <c r="C33" s="187" t="s">
        <v>218</v>
      </c>
      <c r="D33" s="154" t="s">
        <v>219</v>
      </c>
      <c r="E33" s="157" t="s">
        <v>220</v>
      </c>
      <c r="F33" s="157" t="s">
        <v>221</v>
      </c>
      <c r="G33" s="157" t="s">
        <v>222</v>
      </c>
      <c r="H33" s="157" t="s">
        <v>223</v>
      </c>
      <c r="I33" s="157"/>
      <c r="J33" s="157"/>
      <c r="K33" s="157"/>
      <c r="L33" s="157"/>
      <c r="M33" s="157"/>
      <c r="N33" s="157"/>
      <c r="O33" s="185" t="s">
        <v>196</v>
      </c>
      <c r="Q33" s="211"/>
      <c r="R33" s="68" t="s">
        <v>220</v>
      </c>
      <c r="S33" s="68" t="s">
        <v>221</v>
      </c>
      <c r="T33" s="68" t="s">
        <v>222</v>
      </c>
      <c r="U33" s="68" t="s">
        <v>223</v>
      </c>
      <c r="V33" s="68" t="s">
        <v>224</v>
      </c>
      <c r="W33" s="68" t="s">
        <v>225</v>
      </c>
      <c r="X33" s="68" t="s">
        <v>226</v>
      </c>
      <c r="Y33" s="68" t="s">
        <v>227</v>
      </c>
      <c r="Z33" s="68" t="s">
        <v>228</v>
      </c>
      <c r="AA33" s="68" t="s">
        <v>229</v>
      </c>
      <c r="AB33" s="68" t="s">
        <v>230</v>
      </c>
    </row>
    <row r="34" spans="2:28">
      <c r="B34" s="183"/>
      <c r="C34" s="187" t="s">
        <v>231</v>
      </c>
      <c r="D34" s="154" t="s">
        <v>232</v>
      </c>
      <c r="E34" s="157" t="s">
        <v>233</v>
      </c>
      <c r="F34" s="157" t="s">
        <v>233</v>
      </c>
      <c r="G34" s="157" t="s">
        <v>233</v>
      </c>
      <c r="H34" s="157" t="s">
        <v>233</v>
      </c>
      <c r="I34" s="163"/>
      <c r="J34" s="163"/>
      <c r="K34" s="163"/>
      <c r="L34" s="163"/>
      <c r="M34" s="163"/>
      <c r="N34" s="163"/>
      <c r="O34" s="185" t="s">
        <v>196</v>
      </c>
      <c r="Q34" s="211"/>
      <c r="R34" s="68" t="s">
        <v>233</v>
      </c>
      <c r="S34" s="68" t="s">
        <v>234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3"/>
      <c r="C35" s="187" t="s">
        <v>235</v>
      </c>
      <c r="D35" s="154" t="s">
        <v>236</v>
      </c>
      <c r="E35" s="157" t="s">
        <v>237</v>
      </c>
      <c r="F35" s="157" t="s">
        <v>237</v>
      </c>
      <c r="G35" s="157" t="s">
        <v>237</v>
      </c>
      <c r="H35" s="157" t="s">
        <v>237</v>
      </c>
      <c r="I35" s="157" t="s">
        <v>237</v>
      </c>
      <c r="J35" s="157" t="s">
        <v>237</v>
      </c>
      <c r="K35" s="157" t="s">
        <v>237</v>
      </c>
      <c r="L35" s="157" t="s">
        <v>237</v>
      </c>
      <c r="M35" s="157" t="s">
        <v>237</v>
      </c>
      <c r="N35" s="157" t="s">
        <v>237</v>
      </c>
      <c r="O35" s="185" t="s">
        <v>196</v>
      </c>
      <c r="Q35" s="211"/>
      <c r="R35" s="68" t="s">
        <v>237</v>
      </c>
      <c r="S35" s="68" t="s">
        <v>238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3"/>
      <c r="C36" s="192" t="s">
        <v>239</v>
      </c>
      <c r="D36" s="120" t="s">
        <v>240</v>
      </c>
      <c r="E36" s="163" t="s">
        <v>241</v>
      </c>
      <c r="F36" s="163" t="s">
        <v>241</v>
      </c>
      <c r="G36" s="163" t="s">
        <v>242</v>
      </c>
      <c r="H36" s="163" t="s">
        <v>242</v>
      </c>
      <c r="I36" s="163"/>
      <c r="J36" s="163"/>
      <c r="K36" s="163"/>
      <c r="L36" s="163"/>
      <c r="M36" s="163"/>
      <c r="N36" s="163"/>
      <c r="O36" s="185" t="s">
        <v>196</v>
      </c>
      <c r="Q36" s="211"/>
      <c r="R36" s="68" t="s">
        <v>242</v>
      </c>
      <c r="S36" s="68" t="s">
        <v>241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3"/>
      <c r="C38" s="194" t="s">
        <v>243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244</v>
      </c>
      <c r="D39" s="198"/>
      <c r="E39" s="198" t="s">
        <v>245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246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247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248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249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250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251</v>
      </c>
      <c r="D46" s="201" t="s">
        <v>252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253</v>
      </c>
      <c r="K46" s="198"/>
      <c r="L46" s="198"/>
      <c r="M46" s="198"/>
      <c r="N46" s="198"/>
      <c r="O46" s="199"/>
    </row>
    <row r="47" spans="2:28">
      <c r="B47" s="193"/>
      <c r="C47" s="200" t="s">
        <v>254</v>
      </c>
      <c r="D47" s="201" t="s">
        <v>252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253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6" t="s">
        <v>255</v>
      </c>
      <c r="C50" s="177"/>
      <c r="D50" s="177"/>
      <c r="E50" s="177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3"/>
      <c r="D51" s="193"/>
      <c r="E51" s="193"/>
      <c r="F51" s="193"/>
      <c r="G51" s="193"/>
      <c r="H51" s="193"/>
      <c r="I51" s="208"/>
      <c r="J51" s="131"/>
      <c r="K51" s="131"/>
      <c r="L51" s="131"/>
      <c r="M51" s="131"/>
      <c r="N51" s="131"/>
      <c r="O51" s="131"/>
    </row>
    <row r="52" spans="2:28">
      <c r="B52" s="131"/>
      <c r="C52" s="56" t="s">
        <v>256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1"/>
    </row>
    <row r="54" spans="2:28" ht="33.75" customHeight="1">
      <c r="B54" s="131"/>
      <c r="C54" s="179" t="s">
        <v>187</v>
      </c>
      <c r="D54" s="180" t="s">
        <v>188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189</v>
      </c>
      <c r="W54" s="68"/>
      <c r="X54" s="68"/>
      <c r="Y54" s="68"/>
      <c r="Z54" s="68"/>
      <c r="AA54" s="68"/>
      <c r="AB54" s="68"/>
    </row>
    <row r="55" spans="2:28">
      <c r="B55" s="183"/>
      <c r="C55" s="184" t="s">
        <v>190</v>
      </c>
      <c r="D55" s="154" t="s">
        <v>191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5"/>
      <c r="W55" s="68"/>
      <c r="X55" s="68"/>
      <c r="Y55" s="68"/>
      <c r="Z55" s="68"/>
      <c r="AA55" s="68"/>
      <c r="AB55" s="68"/>
    </row>
    <row r="56" spans="2:28">
      <c r="B56" s="183"/>
      <c r="C56" s="184" t="s">
        <v>192</v>
      </c>
      <c r="D56" s="186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5" t="s">
        <v>193</v>
      </c>
      <c r="W56" s="68"/>
      <c r="X56" s="68"/>
      <c r="Y56" s="68"/>
      <c r="Z56" s="68"/>
      <c r="AA56" s="68"/>
      <c r="AB56" s="68"/>
    </row>
    <row r="57" spans="2:28">
      <c r="B57" s="183"/>
      <c r="C57" s="187" t="s">
        <v>194</v>
      </c>
      <c r="D57" s="188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5" t="s">
        <v>196</v>
      </c>
      <c r="W57" s="68"/>
      <c r="X57" s="68"/>
      <c r="Y57" s="68"/>
      <c r="Z57" s="68"/>
      <c r="AA57" s="68"/>
      <c r="AB57" s="68"/>
    </row>
    <row r="58" spans="2:28">
      <c r="B58" s="183"/>
      <c r="C58" s="187" t="s">
        <v>198</v>
      </c>
      <c r="D58" s="188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5" t="s">
        <v>201</v>
      </c>
      <c r="W58" s="68"/>
      <c r="X58" s="68"/>
      <c r="Y58" s="68"/>
      <c r="Z58" s="68"/>
      <c r="AA58" s="68"/>
      <c r="AB58" s="68"/>
    </row>
    <row r="59" spans="2:28">
      <c r="B59" s="183"/>
      <c r="C59" s="187" t="s">
        <v>202</v>
      </c>
      <c r="D59" s="188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5" t="s">
        <v>204</v>
      </c>
      <c r="W59" s="68"/>
      <c r="X59" s="68"/>
      <c r="Y59" s="68"/>
      <c r="Z59" s="68"/>
      <c r="AA59" s="68"/>
      <c r="AB59" s="68"/>
    </row>
    <row r="60" spans="2:28">
      <c r="B60" s="183"/>
      <c r="C60" s="187" t="s">
        <v>206</v>
      </c>
      <c r="D60" s="188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5" t="s">
        <v>196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212</v>
      </c>
      <c r="D62" s="131"/>
      <c r="E62" s="131"/>
      <c r="F62" s="158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1"/>
      <c r="C64" s="179" t="s">
        <v>213</v>
      </c>
      <c r="D64" s="180" t="s">
        <v>214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189</v>
      </c>
    </row>
    <row r="65" spans="2:15">
      <c r="B65" s="183"/>
      <c r="C65" s="184" t="s">
        <v>215</v>
      </c>
      <c r="D65" s="186" t="s">
        <v>216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5"/>
    </row>
    <row r="66" spans="2:15">
      <c r="B66" s="183"/>
      <c r="C66" s="184" t="s">
        <v>217</v>
      </c>
      <c r="D66" s="186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5" t="s">
        <v>193</v>
      </c>
    </row>
    <row r="67" spans="2:15">
      <c r="B67" s="183"/>
      <c r="C67" s="187" t="s">
        <v>218</v>
      </c>
      <c r="D67" s="154" t="s">
        <v>219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5" t="s">
        <v>196</v>
      </c>
    </row>
    <row r="68" spans="2:15">
      <c r="B68" s="183"/>
      <c r="C68" s="187" t="s">
        <v>231</v>
      </c>
      <c r="D68" s="154" t="s">
        <v>232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5" t="s">
        <v>196</v>
      </c>
    </row>
    <row r="69" spans="2:15">
      <c r="B69" s="183"/>
      <c r="C69" s="187" t="s">
        <v>235</v>
      </c>
      <c r="D69" s="154" t="s">
        <v>236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5" t="s">
        <v>196</v>
      </c>
    </row>
    <row r="70" spans="2:15">
      <c r="B70" s="183"/>
      <c r="C70" s="192" t="s">
        <v>239</v>
      </c>
      <c r="D70" s="120" t="s">
        <v>240</v>
      </c>
      <c r="E70" s="164" t="s">
        <v>242</v>
      </c>
      <c r="F70" s="164" t="s">
        <v>242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5" t="s">
        <v>196</v>
      </c>
    </row>
    <row r="71" spans="2:15"/>
    <row r="72" spans="2:15" ht="15.75" customHeight="1">
      <c r="C72" s="353" t="s">
        <v>257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4" priority="18">
      <formula>IF(E$20&lt;=$F$18,1,0)</formula>
    </cfRule>
  </conditionalFormatting>
  <conditionalFormatting sqref="E32:N36">
    <cfRule type="expression" dxfId="63" priority="17">
      <formula>IF(E$30&lt;=$F$28,1,0)</formula>
    </cfRule>
  </conditionalFormatting>
  <conditionalFormatting sqref="E26:F26">
    <cfRule type="expression" dxfId="62" priority="16">
      <formula>IF(E$20&lt;=$F$18,1,0)</formula>
    </cfRule>
  </conditionalFormatting>
  <conditionalFormatting sqref="E26:N26">
    <cfRule type="expression" dxfId="61" priority="15">
      <formula>IF(E$20&lt;=$F$18,1,0)</formula>
    </cfRule>
  </conditionalFormatting>
  <conditionalFormatting sqref="E56:N59">
    <cfRule type="expression" dxfId="60" priority="14">
      <formula>IF(E$54&lt;=$F$52,1,0)</formula>
    </cfRule>
  </conditionalFormatting>
  <conditionalFormatting sqref="E60:N60">
    <cfRule type="expression" dxfId="59" priority="13">
      <formula>IF(E$54&lt;=$F$52,1,0)</formula>
    </cfRule>
  </conditionalFormatting>
  <conditionalFormatting sqref="E66:N68">
    <cfRule type="expression" dxfId="58" priority="12">
      <formula>IF(E$64&lt;=$F$62,1,0)</formula>
    </cfRule>
  </conditionalFormatting>
  <conditionalFormatting sqref="E65:N68 E70:N70">
    <cfRule type="expression" dxfId="57" priority="11">
      <formula>IF(E$64&gt;$F$62,1,0)</formula>
    </cfRule>
  </conditionalFormatting>
  <conditionalFormatting sqref="E56:N60">
    <cfRule type="expression" dxfId="56" priority="10">
      <formula>IF(E$54&gt;$F$52,1,0)</formula>
    </cfRule>
  </conditionalFormatting>
  <conditionalFormatting sqref="E21:N26">
    <cfRule type="expression" dxfId="55" priority="9">
      <formula>IF(E$20&gt;$F$18,1,0)</formula>
    </cfRule>
  </conditionalFormatting>
  <conditionalFormatting sqref="E32:N36">
    <cfRule type="expression" dxfId="54" priority="8">
      <formula>IF(E$30&gt;$F$28,1,0)</formula>
    </cfRule>
  </conditionalFormatting>
  <conditionalFormatting sqref="H11 H8:H9">
    <cfRule type="expression" dxfId="53" priority="7">
      <formula>IF($F$9=1,1,0)</formula>
    </cfRule>
  </conditionalFormatting>
  <conditionalFormatting sqref="E55:N55">
    <cfRule type="expression" dxfId="52" priority="6">
      <formula>IF(E$54&gt;$F$52,1,0)</formula>
    </cfRule>
  </conditionalFormatting>
  <conditionalFormatting sqref="E31:N31">
    <cfRule type="expression" dxfId="51" priority="5">
      <formula>IF(E$30&gt;$F$28,1,0)</formula>
    </cfRule>
  </conditionalFormatting>
  <conditionalFormatting sqref="E70:N70">
    <cfRule type="expression" dxfId="50" priority="4">
      <formula>IF(E$64&lt;=$F$62,1,0)</formula>
    </cfRule>
  </conditionalFormatting>
  <conditionalFormatting sqref="H10">
    <cfRule type="expression" dxfId="49" priority="3">
      <formula>IF($F$9=1,1,0)</formula>
    </cfRule>
  </conditionalFormatting>
  <conditionalFormatting sqref="E69:N69">
    <cfRule type="expression" dxfId="48" priority="2">
      <formula>IF(E$64&lt;=$F$62,1,0)</formula>
    </cfRule>
  </conditionalFormatting>
  <conditionalFormatting sqref="E69:N69">
    <cfRule type="expression" dxfId="4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Normal="100" workbookViewId="0"/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>
      <c r="G1" s="8"/>
    </row>
    <row r="2" spans="2:26" ht="23.25">
      <c r="B2" s="130" t="s">
        <v>258</v>
      </c>
      <c r="G2" s="8"/>
    </row>
    <row r="3" spans="2:26">
      <c r="B3" s="131" t="s">
        <v>259</v>
      </c>
      <c r="C3" s="131"/>
      <c r="D3" s="131"/>
      <c r="E3" s="131"/>
      <c r="F3" s="131"/>
      <c r="G3" s="8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G4" s="8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260</v>
      </c>
      <c r="D5" s="54" t="str">
        <f>Netzbetreiber!$D$9</f>
        <v>Stadtwerke Hagenow GmbH</v>
      </c>
      <c r="E5" s="131"/>
      <c r="G5" s="8"/>
      <c r="H5" s="89" t="s">
        <v>146</v>
      </c>
      <c r="I5" s="132" t="s">
        <v>261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262</v>
      </c>
      <c r="D6" s="54" t="str">
        <f>Netzbetreiber!$D$28</f>
        <v>Hagenow und Umland</v>
      </c>
      <c r="E6" s="131"/>
      <c r="F6" s="131"/>
      <c r="G6" s="8"/>
      <c r="I6" s="132" t="s">
        <v>263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70</v>
      </c>
      <c r="D7" s="54" t="str">
        <f>Netzbetreiber!$D$11</f>
        <v>9870008500000</v>
      </c>
      <c r="E7" s="131"/>
      <c r="F7" s="131"/>
      <c r="G7" s="8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71</v>
      </c>
      <c r="D8" s="52">
        <f>Netzbetreiber!$D$6</f>
        <v>44470</v>
      </c>
      <c r="E8" s="131"/>
      <c r="F8" s="131"/>
      <c r="G8" s="8"/>
      <c r="H8" s="129" t="s">
        <v>117</v>
      </c>
      <c r="J8" s="133">
        <f>COUNTA(D12:D100)</f>
        <v>14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G9" s="8"/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264</v>
      </c>
      <c r="C10" s="136" t="s">
        <v>265</v>
      </c>
      <c r="D10" s="135" t="s">
        <v>266</v>
      </c>
      <c r="E10" s="276" t="s">
        <v>267</v>
      </c>
      <c r="F10" s="136" t="s">
        <v>268</v>
      </c>
      <c r="G10" s="8"/>
      <c r="H10" s="148" t="s">
        <v>269</v>
      </c>
      <c r="I10" s="148" t="s">
        <v>270</v>
      </c>
      <c r="J10" s="148" t="s">
        <v>271</v>
      </c>
      <c r="K10" s="149" t="s">
        <v>220</v>
      </c>
      <c r="L10" s="150" t="s">
        <v>272</v>
      </c>
      <c r="M10" s="151" t="s">
        <v>273</v>
      </c>
      <c r="N10" s="152" t="s">
        <v>274</v>
      </c>
      <c r="O10" s="152" t="s">
        <v>275</v>
      </c>
      <c r="P10" s="153" t="s">
        <v>276</v>
      </c>
      <c r="Q10" s="147" t="s">
        <v>277</v>
      </c>
      <c r="R10" s="137" t="s">
        <v>278</v>
      </c>
      <c r="S10" s="138" t="s">
        <v>279</v>
      </c>
      <c r="T10" s="138" t="s">
        <v>280</v>
      </c>
      <c r="U10" s="138" t="s">
        <v>281</v>
      </c>
      <c r="V10" s="138" t="s">
        <v>282</v>
      </c>
      <c r="W10" s="138" t="s">
        <v>283</v>
      </c>
      <c r="X10" s="139" t="s">
        <v>284</v>
      </c>
      <c r="Y10" s="303" t="s">
        <v>285</v>
      </c>
    </row>
    <row r="11" spans="2:26" ht="15.75" thickBot="1">
      <c r="B11" s="140" t="s">
        <v>286</v>
      </c>
      <c r="C11" s="141" t="s">
        <v>287</v>
      </c>
      <c r="D11" s="302" t="s">
        <v>288</v>
      </c>
      <c r="E11" s="165" t="s">
        <v>289</v>
      </c>
      <c r="F11" s="304" t="str">
        <f>VLOOKUP($E11,'BDEW-Standard'!$B$3:$M$158,F$9,0)</f>
        <v>OK4</v>
      </c>
      <c r="G11" s="8"/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4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0">
        <v>365.12299999999999</v>
      </c>
    </row>
    <row r="12" spans="2:26">
      <c r="B12" s="142">
        <v>1</v>
      </c>
      <c r="C12" s="143" t="str">
        <f t="shared" ref="C12:C41" si="0">$D$6</f>
        <v>Hagenow und Umland</v>
      </c>
      <c r="D12" s="63" t="s">
        <v>288</v>
      </c>
      <c r="E12" s="166" t="s">
        <v>290</v>
      </c>
      <c r="F12" s="305" t="str">
        <f>VLOOKUP($E12,'BDEW-Standard'!$B$3:$M$158,F$9,0)</f>
        <v>HK3</v>
      </c>
      <c r="G12" s="144"/>
      <c r="H12" s="277">
        <f>ROUND(VLOOKUP($E12,'BDEW-Standard'!$B$3:$M$158,H$9,0),7)</f>
        <v>0.40409319999999999</v>
      </c>
      <c r="I12" s="277">
        <f>ROUND(VLOOKUP($E12,'BDEW-Standard'!$B$3:$M$158,I$9,0),7)</f>
        <v>-24.439296800000001</v>
      </c>
      <c r="J12" s="277">
        <f>ROUND(VLOOKUP($E12,'BDEW-Standard'!$B$3:$M$158,J$9,0),7)</f>
        <v>6.5718174999999999</v>
      </c>
      <c r="K12" s="277">
        <f>ROUND(VLOOKUP($E12,'BDEW-Standard'!$B$3:$M$158,K$9,0),7)</f>
        <v>0.71077100000000004</v>
      </c>
      <c r="L12" s="278">
        <f>ROUND(VLOOKUP($E12,'BDEW-Standard'!$B$3:$M$158,L$9,0),1)</f>
        <v>40</v>
      </c>
      <c r="M12" s="277">
        <f>ROUND(VLOOKUP($E12,'BDEW-Standard'!$B$3:$M$158,M$9,0),7)</f>
        <v>0</v>
      </c>
      <c r="N12" s="277">
        <f>ROUND(VLOOKUP($E12,'BDEW-Standard'!$B$3:$M$158,N$9,0),7)</f>
        <v>0</v>
      </c>
      <c r="O12" s="277">
        <f>ROUND(VLOOKUP($E12,'BDEW-Standard'!$B$3:$M$158,O$9,0),7)</f>
        <v>0</v>
      </c>
      <c r="P12" s="277">
        <f>ROUND(VLOOKUP($E12,'BDEW-Standard'!$B$3:$M$158,P$9,0),7)</f>
        <v>0</v>
      </c>
      <c r="Q12" s="279">
        <f>($H12/(1+($I12/($Q$9-$L12))^$J12)+$K12)+MAX($M12*$Q$9+$N12,$O12*$Q$9+$P12)</f>
        <v>1.0561214000512988</v>
      </c>
      <c r="R12" s="280">
        <f>ROUND(VLOOKUP(MID($E12,4,3),'Wochentag F(WT)'!$B$7:$J$22,R$9,0),4)</f>
        <v>1</v>
      </c>
      <c r="S12" s="280">
        <f>ROUND(VLOOKUP(MID($E12,4,3),'Wochentag F(WT)'!$B$7:$J$22,S$9,0),4)</f>
        <v>1</v>
      </c>
      <c r="T12" s="280">
        <f>ROUND(VLOOKUP(MID($E12,4,3),'Wochentag F(WT)'!$B$7:$J$22,T$9,0),4)</f>
        <v>1</v>
      </c>
      <c r="U12" s="280">
        <f>ROUND(VLOOKUP(MID($E12,4,3),'Wochentag F(WT)'!$B$7:$J$22,U$9,0),4)</f>
        <v>1</v>
      </c>
      <c r="V12" s="280">
        <f>ROUND(VLOOKUP(MID($E12,4,3),'Wochentag F(WT)'!$B$7:$J$22,V$9,0),4)</f>
        <v>1</v>
      </c>
      <c r="W12" s="280">
        <f>ROUND(VLOOKUP(MID($E12,4,3),'Wochentag F(WT)'!$B$7:$J$22,W$9,0),4)</f>
        <v>1</v>
      </c>
      <c r="X12" s="281">
        <f>7-SUM(R12:W12)</f>
        <v>1</v>
      </c>
      <c r="Y12" s="301">
        <v>365.12299999999999</v>
      </c>
      <c r="Z12" s="212"/>
    </row>
    <row r="13" spans="2:26" s="144" customFormat="1">
      <c r="B13" s="145">
        <v>2</v>
      </c>
      <c r="C13" s="146" t="str">
        <f t="shared" si="0"/>
        <v>Hagenow und Umland</v>
      </c>
      <c r="D13" s="63" t="s">
        <v>288</v>
      </c>
      <c r="E13" s="166" t="s">
        <v>453</v>
      </c>
      <c r="F13" s="305" t="str">
        <f>VLOOKUP($E13,'BDEW-Standard'!$B$3:$M$158,F$9,0)</f>
        <v>V14</v>
      </c>
      <c r="H13" s="277">
        <f>ROUND(VLOOKUP($E13,'BDEW-Standard'!$B$3:$M$158,H$9,0),7)</f>
        <v>3.159294</v>
      </c>
      <c r="I13" s="277">
        <f>ROUND(VLOOKUP($E13,'BDEW-Standard'!$B$3:$M$158,I$9,0),7)</f>
        <v>-37.406886</v>
      </c>
      <c r="J13" s="277">
        <f>ROUND(VLOOKUP($E13,'BDEW-Standard'!$B$3:$M$158,J$9,0),7)</f>
        <v>6.1418926000000003</v>
      </c>
      <c r="K13" s="277">
        <f>ROUND(VLOOKUP($E13,'BDEW-Standard'!$B$3:$M$158,K$9,0),7)</f>
        <v>9.2168600000000003E-2</v>
      </c>
      <c r="L13" s="278">
        <f>ROUND(VLOOKUP($E13,'BDEW-Standard'!$B$3:$M$158,L$9,0),1)</f>
        <v>40</v>
      </c>
      <c r="M13" s="277">
        <f>ROUND(VLOOKUP($E13,'BDEW-Standard'!$B$3:$M$158,M$9,0),7)</f>
        <v>0</v>
      </c>
      <c r="N13" s="277">
        <f>ROUND(VLOOKUP($E13,'BDEW-Standard'!$B$3:$M$158,N$9,0),7)</f>
        <v>0</v>
      </c>
      <c r="O13" s="277">
        <f>ROUND(VLOOKUP($E13,'BDEW-Standard'!$B$3:$M$158,O$9,0),7)</f>
        <v>0</v>
      </c>
      <c r="P13" s="277">
        <f>ROUND(VLOOKUP($E13,'BDEW-Standard'!$B$3:$M$158,P$9,0),7)</f>
        <v>0</v>
      </c>
      <c r="Q13" s="279">
        <f>($H13/(1+($I13/($Q$9-$L13))^$J13)+$K13)+MAX($M13*$Q$9+$N13,$O13*$Q$9+$P13)</f>
        <v>0.96762600224521156</v>
      </c>
      <c r="R13" s="280">
        <f>ROUND(VLOOKUP(MID($E13,4,3),'Wochentag F(WT)'!$B$7:$J$22,R$9,0),4)</f>
        <v>1</v>
      </c>
      <c r="S13" s="280">
        <f>ROUND(VLOOKUP(MID($E13,4,3),'Wochentag F(WT)'!$B$7:$J$22,S$9,0),4)</f>
        <v>1</v>
      </c>
      <c r="T13" s="280">
        <f>ROUND(VLOOKUP(MID($E13,4,3),'Wochentag F(WT)'!$B$7:$J$22,T$9,0),4)</f>
        <v>1</v>
      </c>
      <c r="U13" s="280">
        <f>ROUND(VLOOKUP(MID($E13,4,3),'Wochentag F(WT)'!$B$7:$J$22,U$9,0),4)</f>
        <v>1</v>
      </c>
      <c r="V13" s="280">
        <f>ROUND(VLOOKUP(MID($E13,4,3),'Wochentag F(WT)'!$B$7:$J$22,V$9,0),4)</f>
        <v>1</v>
      </c>
      <c r="W13" s="280">
        <f>ROUND(VLOOKUP(MID($E13,4,3),'Wochentag F(WT)'!$B$7:$J$22,W$9,0),4)</f>
        <v>1</v>
      </c>
      <c r="X13" s="281">
        <f>7-SUM(R13:W13)</f>
        <v>1</v>
      </c>
      <c r="Y13" s="301">
        <v>365.12299999999999</v>
      </c>
      <c r="Z13" s="212"/>
    </row>
    <row r="14" spans="2:26" s="144" customFormat="1">
      <c r="B14" s="145">
        <v>3</v>
      </c>
      <c r="C14" s="146" t="str">
        <f t="shared" si="0"/>
        <v>Hagenow und Umland</v>
      </c>
      <c r="D14" s="63" t="s">
        <v>288</v>
      </c>
      <c r="E14" s="166" t="s">
        <v>457</v>
      </c>
      <c r="F14" s="305" t="str">
        <f>VLOOKUP($E14,'BDEW-Standard'!$B$3:$M$158,F$9,0)</f>
        <v>V24</v>
      </c>
      <c r="H14" s="277">
        <f>ROUND(VLOOKUP($E14,'BDEW-Standard'!$B$3:$M$158,H$9,0),7)</f>
        <v>2.4859160999999999</v>
      </c>
      <c r="I14" s="277">
        <f>ROUND(VLOOKUP($E14,'BDEW-Standard'!$B$3:$M$158,I$9,0),7)</f>
        <v>-35.043597800000001</v>
      </c>
      <c r="J14" s="277">
        <f>ROUND(VLOOKUP($E14,'BDEW-Standard'!$B$3:$M$158,J$9,0),7)</f>
        <v>6.2818214000000001</v>
      </c>
      <c r="K14" s="277">
        <f>ROUND(VLOOKUP($E14,'BDEW-Standard'!$B$3:$M$158,K$9,0),7)</f>
        <v>0.1282547</v>
      </c>
      <c r="L14" s="278">
        <f>ROUND(VLOOKUP($E14,'BDEW-Standard'!$B$3:$M$158,L$9,0),1)</f>
        <v>40</v>
      </c>
      <c r="M14" s="277">
        <f>ROUND(VLOOKUP($E14,'BDEW-Standard'!$B$3:$M$158,M$9,0),7)</f>
        <v>0</v>
      </c>
      <c r="N14" s="277">
        <f>ROUND(VLOOKUP($E14,'BDEW-Standard'!$B$3:$M$158,N$9,0),7)</f>
        <v>0</v>
      </c>
      <c r="O14" s="277">
        <f>ROUND(VLOOKUP($E14,'BDEW-Standard'!$B$3:$M$158,O$9,0),7)</f>
        <v>0</v>
      </c>
      <c r="P14" s="277">
        <f>ROUND(VLOOKUP($E14,'BDEW-Standard'!$B$3:$M$158,P$9,0),7)</f>
        <v>0</v>
      </c>
      <c r="Q14" s="279">
        <f>($H14/(1+($I14/($Q$9-$L14))^$J14)+$K14)+MAX($M14*$Q$9+$N14,$O14*$Q$9+$P14)</f>
        <v>1.0258303127680664</v>
      </c>
      <c r="R14" s="280">
        <f>ROUND(VLOOKUP(MID($E14,4,3),'Wochentag F(WT)'!$B$7:$J$22,R$9,0),4)</f>
        <v>1</v>
      </c>
      <c r="S14" s="280">
        <f>ROUND(VLOOKUP(MID($E14,4,3),'Wochentag F(WT)'!$B$7:$J$22,S$9,0),4)</f>
        <v>1</v>
      </c>
      <c r="T14" s="280">
        <f>ROUND(VLOOKUP(MID($E14,4,3),'Wochentag F(WT)'!$B$7:$J$22,T$9,0),4)</f>
        <v>1</v>
      </c>
      <c r="U14" s="280">
        <f>ROUND(VLOOKUP(MID($E14,4,3),'Wochentag F(WT)'!$B$7:$J$22,U$9,0),4)</f>
        <v>1</v>
      </c>
      <c r="V14" s="280">
        <f>ROUND(VLOOKUP(MID($E14,4,3),'Wochentag F(WT)'!$B$7:$J$22,V$9,0),4)</f>
        <v>1</v>
      </c>
      <c r="W14" s="280">
        <f>ROUND(VLOOKUP(MID($E14,4,3),'Wochentag F(WT)'!$B$7:$J$22,W$9,0),4)</f>
        <v>1</v>
      </c>
      <c r="X14" s="281">
        <f>7-SUM(R14:W14)</f>
        <v>1</v>
      </c>
      <c r="Y14" s="301">
        <v>365.12299999999999</v>
      </c>
      <c r="Z14" s="212"/>
    </row>
    <row r="15" spans="2:26" s="144" customFormat="1">
      <c r="B15" s="145">
        <v>4</v>
      </c>
      <c r="C15" s="146" t="str">
        <f t="shared" si="0"/>
        <v>Hagenow und Umland</v>
      </c>
      <c r="D15" s="63" t="s">
        <v>288</v>
      </c>
      <c r="E15" s="166" t="s">
        <v>667</v>
      </c>
      <c r="F15" s="305" t="str">
        <f>VLOOKUP($E15,'BDEW-Standard'!$B$3:$M$94,F$9,0)</f>
        <v>BA4</v>
      </c>
      <c r="H15" s="277">
        <f>ROUND(VLOOKUP($E15,'BDEW-Standard'!$B$3:$M$94,H$9,0),7)</f>
        <v>0.93158890000000005</v>
      </c>
      <c r="I15" s="277">
        <f>ROUND(VLOOKUP($E15,'BDEW-Standard'!$B$3:$M$94,I$9,0),7)</f>
        <v>-33.35</v>
      </c>
      <c r="J15" s="277">
        <f>ROUND(VLOOKUP($E15,'BDEW-Standard'!$B$3:$M$94,J$9,0),7)</f>
        <v>5.7212303000000002</v>
      </c>
      <c r="K15" s="277">
        <f>ROUND(VLOOKUP($E15,'BDEW-Standard'!$B$3:$M$94,K$9,0),7)</f>
        <v>0.66564939999999995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ref="Q12:Q26" si="1">($H15/(1+($I15/($Q$9-$L15))^$J15)+$K15)+MAX($M15*$Q$9+$N15,$O15*$Q$9+$P15)</f>
        <v>1.0766391850538448</v>
      </c>
      <c r="R15" s="280">
        <f>ROUND(VLOOKUP(MID($E15,4,3),'Wochentag F(WT)'!$B$7:$J$22,R$9,0),4)</f>
        <v>1.0848</v>
      </c>
      <c r="S15" s="280">
        <f>ROUND(VLOOKUP(MID($E15,4,3),'Wochentag F(WT)'!$B$7:$J$22,S$9,0),4)</f>
        <v>1.1211</v>
      </c>
      <c r="T15" s="280">
        <f>ROUND(VLOOKUP(MID($E15,4,3),'Wochentag F(WT)'!$B$7:$J$22,T$9,0),4)</f>
        <v>1.0769</v>
      </c>
      <c r="U15" s="280">
        <f>ROUND(VLOOKUP(MID($E15,4,3),'Wochentag F(WT)'!$B$7:$J$22,U$9,0),4)</f>
        <v>1.1353</v>
      </c>
      <c r="V15" s="280">
        <f>ROUND(VLOOKUP(MID($E15,4,3),'Wochentag F(WT)'!$B$7:$J$22,V$9,0),4)</f>
        <v>1.1402000000000001</v>
      </c>
      <c r="W15" s="280">
        <f>ROUND(VLOOKUP(MID($E15,4,3),'Wochentag F(WT)'!$B$7:$J$22,W$9,0),4)</f>
        <v>0.48520000000000002</v>
      </c>
      <c r="X15" s="281">
        <f t="shared" ref="X13:X26" si="2">7-SUM(R15:W15)</f>
        <v>0.95650000000000013</v>
      </c>
      <c r="Y15" s="301"/>
      <c r="Z15" s="212"/>
    </row>
    <row r="16" spans="2:26" s="144" customFormat="1">
      <c r="B16" s="145">
        <v>5</v>
      </c>
      <c r="C16" s="146" t="str">
        <f t="shared" si="0"/>
        <v>Hagenow und Umland</v>
      </c>
      <c r="D16" s="63" t="s">
        <v>288</v>
      </c>
      <c r="E16" s="166" t="s">
        <v>668</v>
      </c>
      <c r="F16" s="305" t="str">
        <f>VLOOKUP($E16,'BDEW-Standard'!$B$3:$M$94,F$9,0)</f>
        <v>BD4</v>
      </c>
      <c r="H16" s="277">
        <f>ROUND(VLOOKUP($E16,'BDEW-Standard'!$B$3:$M$94,H$9,0),7)</f>
        <v>3.75</v>
      </c>
      <c r="I16" s="277">
        <f>ROUND(VLOOKUP($E16,'BDEW-Standard'!$B$3:$M$94,I$9,0),7)</f>
        <v>-37.5</v>
      </c>
      <c r="J16" s="277">
        <f>ROUND(VLOOKUP($E16,'BDEW-Standard'!$B$3:$M$94,J$9,0),7)</f>
        <v>6.8</v>
      </c>
      <c r="K16" s="277">
        <f>ROUND(VLOOKUP($E16,'BDEW-Standard'!$B$3:$M$94,K$9,0),7)</f>
        <v>6.0911300000000002E-2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1.0126136468627658</v>
      </c>
      <c r="R16" s="280">
        <f>ROUND(VLOOKUP(MID($E16,4,3),'Wochentag F(WT)'!$B$7:$J$22,R$9,0),4)</f>
        <v>1.1052</v>
      </c>
      <c r="S16" s="280">
        <f>ROUND(VLOOKUP(MID($E16,4,3),'Wochentag F(WT)'!$B$7:$J$22,S$9,0),4)</f>
        <v>1.0857000000000001</v>
      </c>
      <c r="T16" s="280">
        <f>ROUND(VLOOKUP(MID($E16,4,3),'Wochentag F(WT)'!$B$7:$J$22,T$9,0),4)</f>
        <v>1.0378000000000001</v>
      </c>
      <c r="U16" s="280">
        <f>ROUND(VLOOKUP(MID($E16,4,3),'Wochentag F(WT)'!$B$7:$J$22,U$9,0),4)</f>
        <v>1.0622</v>
      </c>
      <c r="V16" s="280">
        <f>ROUND(VLOOKUP(MID($E16,4,3),'Wochentag F(WT)'!$B$7:$J$22,V$9,0),4)</f>
        <v>1.0266</v>
      </c>
      <c r="W16" s="280">
        <f>ROUND(VLOOKUP(MID($E16,4,3),'Wochentag F(WT)'!$B$7:$J$22,W$9,0),4)</f>
        <v>0.76290000000000002</v>
      </c>
      <c r="X16" s="281">
        <f t="shared" si="2"/>
        <v>0.91959999999999997</v>
      </c>
      <c r="Y16" s="301"/>
      <c r="Z16" s="212"/>
    </row>
    <row r="17" spans="2:26" s="144" customFormat="1">
      <c r="B17" s="145">
        <v>6</v>
      </c>
      <c r="C17" s="146" t="str">
        <f t="shared" si="0"/>
        <v>Hagenow und Umland</v>
      </c>
      <c r="D17" s="63" t="s">
        <v>288</v>
      </c>
      <c r="E17" s="166" t="s">
        <v>669</v>
      </c>
      <c r="F17" s="305" t="str">
        <f>VLOOKUP($E17,'BDEW-Standard'!$B$3:$M$94,F$9,0)</f>
        <v>BH4</v>
      </c>
      <c r="H17" s="277">
        <f>ROUND(VLOOKUP($E17,'BDEW-Standard'!$B$3:$M$94,H$9,0),7)</f>
        <v>2.4595180999999999</v>
      </c>
      <c r="I17" s="277">
        <f>ROUND(VLOOKUP($E17,'BDEW-Standard'!$B$3:$M$94,I$9,0),7)</f>
        <v>-35.253212400000002</v>
      </c>
      <c r="J17" s="277">
        <f>ROUND(VLOOKUP($E17,'BDEW-Standard'!$B$3:$M$94,J$9,0),7)</f>
        <v>6.0587001000000003</v>
      </c>
      <c r="K17" s="277">
        <f>ROUND(VLOOKUP($E17,'BDEW-Standard'!$B$3:$M$94,K$9,0),7)</f>
        <v>0.16473699999999999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1.043802057143173</v>
      </c>
      <c r="R17" s="280">
        <f>ROUND(VLOOKUP(MID($E17,4,3),'Wochentag F(WT)'!$B$7:$J$22,R$9,0),4)</f>
        <v>0.97670000000000001</v>
      </c>
      <c r="S17" s="280">
        <f>ROUND(VLOOKUP(MID($E17,4,3),'Wochentag F(WT)'!$B$7:$J$22,S$9,0),4)</f>
        <v>1.0388999999999999</v>
      </c>
      <c r="T17" s="280">
        <f>ROUND(VLOOKUP(MID($E17,4,3),'Wochentag F(WT)'!$B$7:$J$22,T$9,0),4)</f>
        <v>1.0027999999999999</v>
      </c>
      <c r="U17" s="280">
        <f>ROUND(VLOOKUP(MID($E17,4,3),'Wochentag F(WT)'!$B$7:$J$22,U$9,0),4)</f>
        <v>1.0162</v>
      </c>
      <c r="V17" s="280">
        <f>ROUND(VLOOKUP(MID($E17,4,3),'Wochentag F(WT)'!$B$7:$J$22,V$9,0),4)</f>
        <v>1.0024</v>
      </c>
      <c r="W17" s="280">
        <f>ROUND(VLOOKUP(MID($E17,4,3),'Wochentag F(WT)'!$B$7:$J$22,W$9,0),4)</f>
        <v>1.0043</v>
      </c>
      <c r="X17" s="281">
        <f t="shared" si="2"/>
        <v>0.95870000000000122</v>
      </c>
      <c r="Y17" s="301"/>
      <c r="Z17" s="212"/>
    </row>
    <row r="18" spans="2:26" s="144" customFormat="1">
      <c r="B18" s="145">
        <v>7</v>
      </c>
      <c r="C18" s="146" t="str">
        <f t="shared" si="0"/>
        <v>Hagenow und Umland</v>
      </c>
      <c r="D18" s="63" t="s">
        <v>288</v>
      </c>
      <c r="E18" s="166" t="s">
        <v>670</v>
      </c>
      <c r="F18" s="305" t="str">
        <f>VLOOKUP($E18,'BDEW-Standard'!$B$3:$M$94,F$9,0)</f>
        <v>GA4</v>
      </c>
      <c r="H18" s="277">
        <f>ROUND(VLOOKUP($E18,'BDEW-Standard'!$B$3:$M$94,H$9,0),7)</f>
        <v>2.8195655999999998</v>
      </c>
      <c r="I18" s="277">
        <f>ROUND(VLOOKUP($E18,'BDEW-Standard'!$B$3:$M$94,I$9,0),7)</f>
        <v>-36</v>
      </c>
      <c r="J18" s="277">
        <f>ROUND(VLOOKUP($E18,'BDEW-Standard'!$B$3:$M$94,J$9,0),7)</f>
        <v>7.7368518000000002</v>
      </c>
      <c r="K18" s="277">
        <f>ROUND(VLOOKUP($E18,'BDEW-Standard'!$B$3:$M$94,K$9,0),7)</f>
        <v>0.157281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0.96576337685759206</v>
      </c>
      <c r="R18" s="280">
        <f>ROUND(VLOOKUP(MID($E18,4,3),'Wochentag F(WT)'!$B$7:$J$22,R$9,0),4)</f>
        <v>0.93220000000000003</v>
      </c>
      <c r="S18" s="280">
        <f>ROUND(VLOOKUP(MID($E18,4,3),'Wochentag F(WT)'!$B$7:$J$22,S$9,0),4)</f>
        <v>0.98939999999999995</v>
      </c>
      <c r="T18" s="280">
        <f>ROUND(VLOOKUP(MID($E18,4,3),'Wochentag F(WT)'!$B$7:$J$22,T$9,0),4)</f>
        <v>1.0033000000000001</v>
      </c>
      <c r="U18" s="280">
        <f>ROUND(VLOOKUP(MID($E18,4,3),'Wochentag F(WT)'!$B$7:$J$22,U$9,0),4)</f>
        <v>1.0108999999999999</v>
      </c>
      <c r="V18" s="280">
        <f>ROUND(VLOOKUP(MID($E18,4,3),'Wochentag F(WT)'!$B$7:$J$22,V$9,0),4)</f>
        <v>1.018</v>
      </c>
      <c r="W18" s="280">
        <f>ROUND(VLOOKUP(MID($E18,4,3),'Wochentag F(WT)'!$B$7:$J$22,W$9,0),4)</f>
        <v>1.0356000000000001</v>
      </c>
      <c r="X18" s="281">
        <f t="shared" si="2"/>
        <v>1.0106000000000002</v>
      </c>
      <c r="Y18" s="301"/>
      <c r="Z18" s="212"/>
    </row>
    <row r="19" spans="2:26" s="144" customFormat="1">
      <c r="B19" s="145">
        <v>8</v>
      </c>
      <c r="C19" s="146" t="str">
        <f t="shared" si="0"/>
        <v>Hagenow und Umland</v>
      </c>
      <c r="D19" s="63" t="s">
        <v>288</v>
      </c>
      <c r="E19" s="166" t="s">
        <v>671</v>
      </c>
      <c r="F19" s="305" t="str">
        <f>VLOOKUP($E19,'BDEW-Standard'!$B$3:$M$94,F$9,0)</f>
        <v>GB4</v>
      </c>
      <c r="H19" s="277">
        <f>ROUND(VLOOKUP($E19,'BDEW-Standard'!$B$3:$M$94,H$9,0),7)</f>
        <v>3.6017736</v>
      </c>
      <c r="I19" s="277">
        <f>ROUND(VLOOKUP($E19,'BDEW-Standard'!$B$3:$M$94,I$9,0),7)</f>
        <v>-37.882536799999997</v>
      </c>
      <c r="J19" s="277">
        <f>ROUND(VLOOKUP($E19,'BDEW-Standard'!$B$3:$M$94,J$9,0),7)</f>
        <v>6.9836070000000001</v>
      </c>
      <c r="K19" s="277">
        <f>ROUND(VLOOKUP($E19,'BDEW-Standard'!$B$3:$M$94,K$9,0),7)</f>
        <v>5.4826199999999999E-2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0.90239375975311864</v>
      </c>
      <c r="R19" s="280">
        <f>ROUND(VLOOKUP(MID($E19,4,3),'Wochentag F(WT)'!$B$7:$J$22,R$9,0),4)</f>
        <v>0.98970000000000002</v>
      </c>
      <c r="S19" s="280">
        <f>ROUND(VLOOKUP(MID($E19,4,3),'Wochentag F(WT)'!$B$7:$J$22,S$9,0),4)</f>
        <v>0.9627</v>
      </c>
      <c r="T19" s="280">
        <f>ROUND(VLOOKUP(MID($E19,4,3),'Wochentag F(WT)'!$B$7:$J$22,T$9,0),4)</f>
        <v>1.0507</v>
      </c>
      <c r="U19" s="280">
        <f>ROUND(VLOOKUP(MID($E19,4,3),'Wochentag F(WT)'!$B$7:$J$22,U$9,0),4)</f>
        <v>1.0551999999999999</v>
      </c>
      <c r="V19" s="280">
        <f>ROUND(VLOOKUP(MID($E19,4,3),'Wochentag F(WT)'!$B$7:$J$22,V$9,0),4)</f>
        <v>1.0297000000000001</v>
      </c>
      <c r="W19" s="280">
        <f>ROUND(VLOOKUP(MID($E19,4,3),'Wochentag F(WT)'!$B$7:$J$22,W$9,0),4)</f>
        <v>0.97670000000000001</v>
      </c>
      <c r="X19" s="281">
        <f t="shared" si="2"/>
        <v>0.9352999999999998</v>
      </c>
      <c r="Y19" s="301"/>
      <c r="Z19" s="212"/>
    </row>
    <row r="20" spans="2:26" s="144" customFormat="1">
      <c r="B20" s="145">
        <v>9</v>
      </c>
      <c r="C20" s="146" t="str">
        <f t="shared" si="0"/>
        <v>Hagenow und Umland</v>
      </c>
      <c r="D20" s="63" t="s">
        <v>288</v>
      </c>
      <c r="E20" s="166" t="s">
        <v>672</v>
      </c>
      <c r="F20" s="305" t="str">
        <f>VLOOKUP($E20,'BDEW-Standard'!$B$3:$M$94,F$9,0)</f>
        <v>HA4</v>
      </c>
      <c r="H20" s="277">
        <f>ROUND(VLOOKUP($E20,'BDEW-Standard'!$B$3:$M$94,H$9,0),7)</f>
        <v>4.0196902000000003</v>
      </c>
      <c r="I20" s="277">
        <f>ROUND(VLOOKUP($E20,'BDEW-Standard'!$B$3:$M$94,I$9,0),7)</f>
        <v>-37.828203700000003</v>
      </c>
      <c r="J20" s="277">
        <f>ROUND(VLOOKUP($E20,'BDEW-Standard'!$B$3:$M$94,J$9,0),7)</f>
        <v>8.1593368999999996</v>
      </c>
      <c r="K20" s="277">
        <f>ROUND(VLOOKUP($E20,'BDEW-Standard'!$B$3:$M$94,K$9,0),7)</f>
        <v>4.72845E-2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0.86486713303260787</v>
      </c>
      <c r="R20" s="280">
        <f>ROUND(VLOOKUP(MID($E20,4,3),'Wochentag F(WT)'!$B$7:$J$22,R$9,0),4)</f>
        <v>1.0358000000000001</v>
      </c>
      <c r="S20" s="280">
        <f>ROUND(VLOOKUP(MID($E20,4,3),'Wochentag F(WT)'!$B$7:$J$22,S$9,0),4)</f>
        <v>1.0232000000000001</v>
      </c>
      <c r="T20" s="280">
        <f>ROUND(VLOOKUP(MID($E20,4,3),'Wochentag F(WT)'!$B$7:$J$22,T$9,0),4)</f>
        <v>1.0251999999999999</v>
      </c>
      <c r="U20" s="280">
        <f>ROUND(VLOOKUP(MID($E20,4,3),'Wochentag F(WT)'!$B$7:$J$22,U$9,0),4)</f>
        <v>1.0295000000000001</v>
      </c>
      <c r="V20" s="280">
        <f>ROUND(VLOOKUP(MID($E20,4,3),'Wochentag F(WT)'!$B$7:$J$22,V$9,0),4)</f>
        <v>1.0253000000000001</v>
      </c>
      <c r="W20" s="280">
        <f>ROUND(VLOOKUP(MID($E20,4,3),'Wochentag F(WT)'!$B$7:$J$22,W$9,0),4)</f>
        <v>0.96750000000000003</v>
      </c>
      <c r="X20" s="281">
        <f t="shared" si="2"/>
        <v>0.89350000000000041</v>
      </c>
      <c r="Y20" s="301"/>
      <c r="Z20" s="212"/>
    </row>
    <row r="21" spans="2:26" s="144" customFormat="1">
      <c r="B21" s="145">
        <v>10</v>
      </c>
      <c r="C21" s="146" t="str">
        <f t="shared" si="0"/>
        <v>Hagenow und Umland</v>
      </c>
      <c r="D21" s="63" t="s">
        <v>288</v>
      </c>
      <c r="E21" s="166" t="s">
        <v>673</v>
      </c>
      <c r="F21" s="305" t="str">
        <f>VLOOKUP($E21,'BDEW-Standard'!$B$3:$M$94,F$9,0)</f>
        <v>KO4</v>
      </c>
      <c r="H21" s="277">
        <f>ROUND(VLOOKUP($E21,'BDEW-Standard'!$B$3:$M$94,H$9,0),7)</f>
        <v>3.4428942999999999</v>
      </c>
      <c r="I21" s="277">
        <f>ROUND(VLOOKUP($E21,'BDEW-Standard'!$B$3:$M$94,I$9,0),7)</f>
        <v>-36.659050399999998</v>
      </c>
      <c r="J21" s="277">
        <f>ROUND(VLOOKUP($E21,'BDEW-Standard'!$B$3:$M$94,J$9,0),7)</f>
        <v>7.6083226000000002</v>
      </c>
      <c r="K21" s="277">
        <f>ROUND(VLOOKUP($E21,'BDEW-Standard'!$B$3:$M$94,K$9,0),7)</f>
        <v>7.4685000000000001E-2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0.97768382110526542</v>
      </c>
      <c r="R21" s="280">
        <f>ROUND(VLOOKUP(MID($E21,4,3),'Wochentag F(WT)'!$B$7:$J$22,R$9,0),4)</f>
        <v>1.0354000000000001</v>
      </c>
      <c r="S21" s="280">
        <f>ROUND(VLOOKUP(MID($E21,4,3),'Wochentag F(WT)'!$B$7:$J$22,S$9,0),4)</f>
        <v>1.0523</v>
      </c>
      <c r="T21" s="280">
        <f>ROUND(VLOOKUP(MID($E21,4,3),'Wochentag F(WT)'!$B$7:$J$22,T$9,0),4)</f>
        <v>1.0448999999999999</v>
      </c>
      <c r="U21" s="280">
        <f>ROUND(VLOOKUP(MID($E21,4,3),'Wochentag F(WT)'!$B$7:$J$22,U$9,0),4)</f>
        <v>1.0494000000000001</v>
      </c>
      <c r="V21" s="280">
        <f>ROUND(VLOOKUP(MID($E21,4,3),'Wochentag F(WT)'!$B$7:$J$22,V$9,0),4)</f>
        <v>0.98850000000000005</v>
      </c>
      <c r="W21" s="280">
        <f>ROUND(VLOOKUP(MID($E21,4,3),'Wochentag F(WT)'!$B$7:$J$22,W$9,0),4)</f>
        <v>0.88600000000000001</v>
      </c>
      <c r="X21" s="281">
        <f t="shared" si="2"/>
        <v>0.94349999999999934</v>
      </c>
      <c r="Y21" s="301"/>
      <c r="Z21" s="212"/>
    </row>
    <row r="22" spans="2:26" s="144" customFormat="1">
      <c r="B22" s="145">
        <v>11</v>
      </c>
      <c r="C22" s="146" t="str">
        <f t="shared" si="0"/>
        <v>Hagenow und Umland</v>
      </c>
      <c r="D22" s="63" t="s">
        <v>288</v>
      </c>
      <c r="E22" s="166" t="s">
        <v>674</v>
      </c>
      <c r="F22" s="305" t="str">
        <f>VLOOKUP($E22,'BDEW-Standard'!$B$3:$M$94,F$9,0)</f>
        <v>MF4</v>
      </c>
      <c r="H22" s="277">
        <f>ROUND(VLOOKUP($E22,'BDEW-Standard'!$B$3:$M$94,H$9,0),7)</f>
        <v>2.5187775000000001</v>
      </c>
      <c r="I22" s="277">
        <f>ROUND(VLOOKUP($E22,'BDEW-Standard'!$B$3:$M$94,I$9,0),7)</f>
        <v>-35.033375399999997</v>
      </c>
      <c r="J22" s="277">
        <f>ROUND(VLOOKUP($E22,'BDEW-Standard'!$B$3:$M$94,J$9,0),7)</f>
        <v>6.2240634000000004</v>
      </c>
      <c r="K22" s="277">
        <f>ROUND(VLOOKUP($E22,'BDEW-Standard'!$B$3:$M$94,K$9,0),7)</f>
        <v>0.10107820000000001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1.0146273685996503</v>
      </c>
      <c r="R22" s="280">
        <f>ROUND(VLOOKUP(MID($E22,4,3),'Wochentag F(WT)'!$B$7:$J$22,R$9,0),4)</f>
        <v>1.0354000000000001</v>
      </c>
      <c r="S22" s="280">
        <f>ROUND(VLOOKUP(MID($E22,4,3),'Wochentag F(WT)'!$B$7:$J$22,S$9,0),4)</f>
        <v>1.0523</v>
      </c>
      <c r="T22" s="280">
        <f>ROUND(VLOOKUP(MID($E22,4,3),'Wochentag F(WT)'!$B$7:$J$22,T$9,0),4)</f>
        <v>1.0448999999999999</v>
      </c>
      <c r="U22" s="280">
        <f>ROUND(VLOOKUP(MID($E22,4,3),'Wochentag F(WT)'!$B$7:$J$22,U$9,0),4)</f>
        <v>1.0494000000000001</v>
      </c>
      <c r="V22" s="280">
        <f>ROUND(VLOOKUP(MID($E22,4,3),'Wochentag F(WT)'!$B$7:$J$22,V$9,0),4)</f>
        <v>0.98850000000000005</v>
      </c>
      <c r="W22" s="280">
        <f>ROUND(VLOOKUP(MID($E22,4,3),'Wochentag F(WT)'!$B$7:$J$22,W$9,0),4)</f>
        <v>0.88600000000000001</v>
      </c>
      <c r="X22" s="281">
        <f t="shared" si="2"/>
        <v>0.94349999999999934</v>
      </c>
      <c r="Y22" s="301"/>
      <c r="Z22" s="212"/>
    </row>
    <row r="23" spans="2:26" s="144" customFormat="1">
      <c r="B23" s="145">
        <v>12</v>
      </c>
      <c r="C23" s="146" t="str">
        <f t="shared" si="0"/>
        <v>Hagenow und Umland</v>
      </c>
      <c r="D23" s="63" t="s">
        <v>288</v>
      </c>
      <c r="E23" s="166" t="s">
        <v>675</v>
      </c>
      <c r="F23" s="305" t="str">
        <f>VLOOKUP($E23,'BDEW-Standard'!$B$3:$M$94,F$9,0)</f>
        <v>MK4</v>
      </c>
      <c r="H23" s="277">
        <f>ROUND(VLOOKUP($E23,'BDEW-Standard'!$B$3:$M$94,H$9,0),7)</f>
        <v>3.1177248</v>
      </c>
      <c r="I23" s="277">
        <f>ROUND(VLOOKUP($E23,'BDEW-Standard'!$B$3:$M$94,I$9,0),7)</f>
        <v>-35.871506199999999</v>
      </c>
      <c r="J23" s="277">
        <f>ROUND(VLOOKUP($E23,'BDEW-Standard'!$B$3:$M$94,J$9,0),7)</f>
        <v>7.5186828999999999</v>
      </c>
      <c r="K23" s="277">
        <f>ROUND(VLOOKUP($E23,'BDEW-Standard'!$B$3:$M$94,K$9,0),7)</f>
        <v>3.4330100000000002E-2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0.9622064996731321</v>
      </c>
      <c r="R23" s="280">
        <f>ROUND(VLOOKUP(MID($E23,4,3),'Wochentag F(WT)'!$B$7:$J$22,R$9,0),4)</f>
        <v>1.0699000000000001</v>
      </c>
      <c r="S23" s="280">
        <f>ROUND(VLOOKUP(MID($E23,4,3),'Wochentag F(WT)'!$B$7:$J$22,S$9,0),4)</f>
        <v>1.0365</v>
      </c>
      <c r="T23" s="280">
        <f>ROUND(VLOOKUP(MID($E23,4,3),'Wochentag F(WT)'!$B$7:$J$22,T$9,0),4)</f>
        <v>0.99329999999999996</v>
      </c>
      <c r="U23" s="280">
        <f>ROUND(VLOOKUP(MID($E23,4,3),'Wochentag F(WT)'!$B$7:$J$22,U$9,0),4)</f>
        <v>0.99480000000000002</v>
      </c>
      <c r="V23" s="280">
        <f>ROUND(VLOOKUP(MID($E23,4,3),'Wochentag F(WT)'!$B$7:$J$22,V$9,0),4)</f>
        <v>1.0659000000000001</v>
      </c>
      <c r="W23" s="280">
        <f>ROUND(VLOOKUP(MID($E23,4,3),'Wochentag F(WT)'!$B$7:$J$22,W$9,0),4)</f>
        <v>0.93620000000000003</v>
      </c>
      <c r="X23" s="281">
        <f t="shared" si="2"/>
        <v>0.90339999999999954</v>
      </c>
      <c r="Y23" s="301"/>
      <c r="Z23" s="212"/>
    </row>
    <row r="24" spans="2:26" s="144" customFormat="1">
      <c r="B24" s="145">
        <v>13</v>
      </c>
      <c r="C24" s="146" t="str">
        <f t="shared" si="0"/>
        <v>Hagenow und Umland</v>
      </c>
      <c r="D24" s="63" t="s">
        <v>288</v>
      </c>
      <c r="E24" s="166" t="s">
        <v>676</v>
      </c>
      <c r="F24" s="305" t="str">
        <f>VLOOKUP($E24,'BDEW-Standard'!$B$3:$M$94,F$9,0)</f>
        <v>PD4</v>
      </c>
      <c r="H24" s="277">
        <f>ROUND(VLOOKUP($E24,'BDEW-Standard'!$B$3:$M$94,H$9,0),7)</f>
        <v>3.85</v>
      </c>
      <c r="I24" s="277">
        <f>ROUND(VLOOKUP($E24,'BDEW-Standard'!$B$3:$M$94,I$9,0),7)</f>
        <v>-37</v>
      </c>
      <c r="J24" s="277">
        <f>ROUND(VLOOKUP($E24,'BDEW-Standard'!$B$3:$M$94,J$9,0),7)</f>
        <v>10.2405021</v>
      </c>
      <c r="K24" s="277">
        <f>ROUND(VLOOKUP($E24,'BDEW-Standard'!$B$3:$M$94,K$9,0),7)</f>
        <v>4.6924300000000002E-2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0.75691065279879233</v>
      </c>
      <c r="R24" s="280">
        <f>ROUND(VLOOKUP(MID($E24,4,3),'Wochentag F(WT)'!$B$7:$J$22,R$9,0),4)</f>
        <v>1.0214000000000001</v>
      </c>
      <c r="S24" s="280">
        <f>ROUND(VLOOKUP(MID($E24,4,3),'Wochentag F(WT)'!$B$7:$J$22,S$9,0),4)</f>
        <v>1.0866</v>
      </c>
      <c r="T24" s="280">
        <f>ROUND(VLOOKUP(MID($E24,4,3),'Wochentag F(WT)'!$B$7:$J$22,T$9,0),4)</f>
        <v>1.0720000000000001</v>
      </c>
      <c r="U24" s="280">
        <f>ROUND(VLOOKUP(MID($E24,4,3),'Wochentag F(WT)'!$B$7:$J$22,U$9,0),4)</f>
        <v>1.0557000000000001</v>
      </c>
      <c r="V24" s="280">
        <f>ROUND(VLOOKUP(MID($E24,4,3),'Wochentag F(WT)'!$B$7:$J$22,V$9,0),4)</f>
        <v>1.0117</v>
      </c>
      <c r="W24" s="280">
        <f>ROUND(VLOOKUP(MID($E24,4,3),'Wochentag F(WT)'!$B$7:$J$22,W$9,0),4)</f>
        <v>0.90010000000000001</v>
      </c>
      <c r="X24" s="281">
        <f t="shared" si="2"/>
        <v>0.85249999999999915</v>
      </c>
      <c r="Y24" s="301"/>
      <c r="Z24" s="212"/>
    </row>
    <row r="25" spans="2:26" s="144" customFormat="1">
      <c r="B25" s="145">
        <v>14</v>
      </c>
      <c r="C25" s="146" t="str">
        <f t="shared" si="0"/>
        <v>Hagenow und Umland</v>
      </c>
      <c r="D25" s="63" t="s">
        <v>288</v>
      </c>
      <c r="E25" s="166" t="s">
        <v>677</v>
      </c>
      <c r="F25" s="305" t="str">
        <f>VLOOKUP($E25,'BDEW-Standard'!$B$3:$M$94,F$9,0)</f>
        <v>WA4</v>
      </c>
      <c r="H25" s="277">
        <f>ROUND(VLOOKUP($E25,'BDEW-Standard'!$B$3:$M$94,H$9,0),7)</f>
        <v>1.0535874999999999</v>
      </c>
      <c r="I25" s="277">
        <f>ROUND(VLOOKUP($E25,'BDEW-Standard'!$B$3:$M$94,I$9,0),7)</f>
        <v>-35.299999999999997</v>
      </c>
      <c r="J25" s="277">
        <f>ROUND(VLOOKUP($E25,'BDEW-Standard'!$B$3:$M$94,J$9,0),7)</f>
        <v>4.8662747</v>
      </c>
      <c r="K25" s="277">
        <f>ROUND(VLOOKUP($E25,'BDEW-Standard'!$B$3:$M$94,K$9,0),7)</f>
        <v>0.68110420000000005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1.0844348950990992</v>
      </c>
      <c r="R25" s="280">
        <f>ROUND(VLOOKUP(MID($E25,4,3),'Wochentag F(WT)'!$B$7:$J$22,R$9,0),4)</f>
        <v>1.2457</v>
      </c>
      <c r="S25" s="280">
        <f>ROUND(VLOOKUP(MID($E25,4,3),'Wochentag F(WT)'!$B$7:$J$22,S$9,0),4)</f>
        <v>1.2615000000000001</v>
      </c>
      <c r="T25" s="280">
        <f>ROUND(VLOOKUP(MID($E25,4,3),'Wochentag F(WT)'!$B$7:$J$22,T$9,0),4)</f>
        <v>1.2706999999999999</v>
      </c>
      <c r="U25" s="280">
        <f>ROUND(VLOOKUP(MID($E25,4,3),'Wochentag F(WT)'!$B$7:$J$22,U$9,0),4)</f>
        <v>1.2430000000000001</v>
      </c>
      <c r="V25" s="280">
        <f>ROUND(VLOOKUP(MID($E25,4,3),'Wochentag F(WT)'!$B$7:$J$22,V$9,0),4)</f>
        <v>1.1275999999999999</v>
      </c>
      <c r="W25" s="280">
        <f>ROUND(VLOOKUP(MID($E25,4,3),'Wochentag F(WT)'!$B$7:$J$22,W$9,0),4)</f>
        <v>0.38769999999999999</v>
      </c>
      <c r="X25" s="281">
        <f t="shared" si="2"/>
        <v>0.46379999999999999</v>
      </c>
      <c r="Y25" s="301"/>
      <c r="Z25" s="212"/>
    </row>
    <row r="26" spans="2:26" s="144" customFormat="1">
      <c r="B26" s="145">
        <v>15</v>
      </c>
      <c r="C26" s="146" t="str">
        <f t="shared" si="0"/>
        <v>Hagenow und Umland</v>
      </c>
      <c r="D26" s="63"/>
      <c r="E26" s="166"/>
      <c r="F26" s="305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1"/>
      <c r="Z26" s="212"/>
    </row>
    <row r="27" spans="2:26" s="144" customFormat="1">
      <c r="B27" s="145">
        <v>16</v>
      </c>
      <c r="C27" s="146" t="str">
        <f t="shared" si="0"/>
        <v>Hagenow und Umland</v>
      </c>
      <c r="D27" s="63"/>
      <c r="E27" s="167"/>
      <c r="F27" s="305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1"/>
    </row>
    <row r="28" spans="2:26" s="144" customFormat="1">
      <c r="B28" s="145">
        <v>17</v>
      </c>
      <c r="C28" s="146" t="str">
        <f t="shared" si="0"/>
        <v>Hagenow und Umland</v>
      </c>
      <c r="D28" s="63"/>
      <c r="E28" s="167"/>
      <c r="F28" s="305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1"/>
    </row>
    <row r="29" spans="2:26" s="144" customFormat="1">
      <c r="B29" s="145">
        <v>18</v>
      </c>
      <c r="C29" s="146" t="str">
        <f t="shared" si="0"/>
        <v>Hagenow und Umland</v>
      </c>
      <c r="D29" s="63"/>
      <c r="E29" s="167"/>
      <c r="F29" s="305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1"/>
    </row>
    <row r="30" spans="2:26" s="144" customFormat="1">
      <c r="B30" s="145">
        <v>19</v>
      </c>
      <c r="C30" s="146" t="str">
        <f t="shared" si="0"/>
        <v>Hagenow und Umland</v>
      </c>
      <c r="D30" s="63"/>
      <c r="E30" s="167"/>
      <c r="F30" s="305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1"/>
    </row>
    <row r="31" spans="2:26" s="144" customFormat="1">
      <c r="B31" s="145">
        <v>20</v>
      </c>
      <c r="C31" s="146" t="str">
        <f t="shared" si="0"/>
        <v>Hagenow und Umland</v>
      </c>
      <c r="D31" s="63"/>
      <c r="E31" s="167"/>
      <c r="F31" s="305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1"/>
    </row>
    <row r="32" spans="2:26" s="144" customFormat="1">
      <c r="B32" s="145">
        <v>21</v>
      </c>
      <c r="C32" s="146" t="str">
        <f t="shared" si="0"/>
        <v>Hagenow und Umland</v>
      </c>
      <c r="D32" s="63"/>
      <c r="E32" s="167"/>
      <c r="F32" s="305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1"/>
    </row>
    <row r="33" spans="2:25" s="144" customFormat="1">
      <c r="B33" s="145">
        <v>22</v>
      </c>
      <c r="C33" s="146" t="str">
        <f t="shared" si="0"/>
        <v>Hagenow und Umland</v>
      </c>
      <c r="D33" s="63"/>
      <c r="E33" s="167"/>
      <c r="F33" s="305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1"/>
    </row>
    <row r="34" spans="2:25" s="144" customFormat="1">
      <c r="B34" s="145">
        <v>23</v>
      </c>
      <c r="C34" s="146" t="str">
        <f t="shared" si="0"/>
        <v>Hagenow und Umland</v>
      </c>
      <c r="D34" s="63"/>
      <c r="E34" s="167"/>
      <c r="F34" s="305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1"/>
    </row>
    <row r="35" spans="2:25" s="144" customFormat="1">
      <c r="B35" s="145">
        <v>24</v>
      </c>
      <c r="C35" s="146" t="str">
        <f t="shared" si="0"/>
        <v>Hagenow und Umland</v>
      </c>
      <c r="D35" s="63"/>
      <c r="E35" s="167"/>
      <c r="F35" s="305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1"/>
    </row>
    <row r="36" spans="2:25" s="144" customFormat="1">
      <c r="B36" s="145">
        <v>25</v>
      </c>
      <c r="C36" s="146" t="str">
        <f t="shared" si="0"/>
        <v>Hagenow und Umland</v>
      </c>
      <c r="D36" s="63"/>
      <c r="E36" s="167"/>
      <c r="F36" s="305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1"/>
    </row>
    <row r="37" spans="2:25" s="144" customFormat="1">
      <c r="B37" s="145">
        <v>26</v>
      </c>
      <c r="C37" s="146" t="str">
        <f t="shared" si="0"/>
        <v>Hagenow und Umland</v>
      </c>
      <c r="D37" s="63"/>
      <c r="E37" s="167"/>
      <c r="F37" s="305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1"/>
    </row>
    <row r="38" spans="2:25" s="144" customFormat="1">
      <c r="B38" s="145">
        <v>27</v>
      </c>
      <c r="C38" s="146" t="str">
        <f t="shared" si="0"/>
        <v>Hagenow und Umland</v>
      </c>
      <c r="D38" s="63"/>
      <c r="E38" s="167"/>
      <c r="F38" s="305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1"/>
    </row>
    <row r="39" spans="2:25" s="144" customFormat="1">
      <c r="B39" s="145">
        <v>28</v>
      </c>
      <c r="C39" s="146" t="str">
        <f t="shared" si="0"/>
        <v>Hagenow und Umland</v>
      </c>
      <c r="D39" s="63"/>
      <c r="E39" s="167"/>
      <c r="F39" s="305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1"/>
    </row>
    <row r="40" spans="2:25" s="144" customFormat="1">
      <c r="B40" s="145">
        <v>29</v>
      </c>
      <c r="C40" s="146" t="str">
        <f t="shared" si="0"/>
        <v>Hagenow und Umland</v>
      </c>
      <c r="D40" s="63"/>
      <c r="E40" s="167"/>
      <c r="F40" s="305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1"/>
    </row>
    <row r="41" spans="2:25" s="144" customFormat="1">
      <c r="B41" s="145">
        <v>30</v>
      </c>
      <c r="C41" s="146" t="str">
        <f t="shared" si="0"/>
        <v>Hagenow und Umland</v>
      </c>
      <c r="D41" s="63"/>
      <c r="E41" s="167"/>
      <c r="F41" s="305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1"/>
    </row>
    <row r="42" spans="2:25">
      <c r="G42" s="8"/>
    </row>
    <row r="43" spans="2:25">
      <c r="G43" s="8"/>
    </row>
    <row r="44" spans="2:25">
      <c r="G44" s="8"/>
    </row>
    <row r="45" spans="2:25">
      <c r="G45" s="8"/>
    </row>
    <row r="46" spans="2:25">
      <c r="G46" s="8"/>
    </row>
    <row r="47" spans="2:25">
      <c r="G47" s="8"/>
    </row>
    <row r="48" spans="2:25">
      <c r="G48" s="8"/>
    </row>
    <row r="49"/>
    <row r="50"/>
    <row r="51"/>
    <row r="52"/>
    <row r="53"/>
    <row r="54"/>
    <row r="55"/>
    <row r="56"/>
    <row r="57"/>
    <row r="58"/>
    <row r="59"/>
  </sheetData>
  <conditionalFormatting sqref="F11 H11:Y11 H15:Y41 F15:F41">
    <cfRule type="expression" dxfId="46" priority="30">
      <formula>ISERROR(F11)</formula>
    </cfRule>
  </conditionalFormatting>
  <conditionalFormatting sqref="E15:F41 Y15:Y41">
    <cfRule type="duplicateValues" dxfId="45" priority="52"/>
  </conditionalFormatting>
  <conditionalFormatting sqref="H12:Y12 F12">
    <cfRule type="expression" dxfId="14" priority="13">
      <formula>ISERROR(F12)</formula>
    </cfRule>
  </conditionalFormatting>
  <conditionalFormatting sqref="E12:F12 Y12">
    <cfRule type="duplicateValues" dxfId="13" priority="15"/>
  </conditionalFormatting>
  <conditionalFormatting sqref="H13:Y13 F13">
    <cfRule type="expression" dxfId="10" priority="9">
      <formula>ISERROR(F13)</formula>
    </cfRule>
  </conditionalFormatting>
  <conditionalFormatting sqref="E13:F13 Y13">
    <cfRule type="duplicateValues" dxfId="9" priority="11"/>
  </conditionalFormatting>
  <conditionalFormatting sqref="H14:Y14 F14">
    <cfRule type="expression" dxfId="3" priority="2">
      <formula>ISERROR(F14)</formula>
    </cfRule>
  </conditionalFormatting>
  <conditionalFormatting sqref="E14:F14 Y14">
    <cfRule type="duplicateValues" dxfId="2" priority="4"/>
  </conditionalFormatting>
  <dataValidations count="2">
    <dataValidation type="list" errorStyle="warning" allowBlank="1" showInputMessage="1" showErrorMessage="1" errorTitle="Profil-Art" error="Bitte Profilwahl gemäß Auswahlfeld" sqref="D15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:D14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 D15:D41</xm:sqref>
        </x14:conditionalFormatting>
        <x14:conditionalFormatting xmlns:xm="http://schemas.microsoft.com/office/excel/2006/main">
          <x14:cfRule type="cellIs" priority="23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2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 Y15:Y41</xm:sqref>
        </x14:conditionalFormatting>
        <x14:conditionalFormatting xmlns:xm="http://schemas.microsoft.com/office/excel/2006/main">
          <x14:cfRule type="expression" priority="14" id="{35F32C14-69D0-4780-B5C5-20F7DFF3C2C8}">
            <xm:f>D12&lt;&gt;IF(ISERROR(VLOOKUP($E12,'BDEW-Standard'!$B$3:$M$158,1,0)),"Ind.-Koef.","BDEW")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12" id="{D1F5C682-E4B5-4C6A-AD2D-C2F895ACC9D6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Y12</xm:sqref>
        </x14:conditionalFormatting>
        <x14:conditionalFormatting xmlns:xm="http://schemas.microsoft.com/office/excel/2006/main">
          <x14:cfRule type="expression" priority="10" id="{845ADD29-ADF2-4645-974A-1C2537446755}">
            <xm:f>D13&lt;&gt;IF(ISERROR(VLOOKUP($E13,'BDEW-Standard'!$B$3:$M$158,1,0)),"Ind.-Koef.","BDEW")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8" id="{6B601D36-9012-4761-B652-12249E003EF0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expression" priority="3" id="{2D35A308-81CD-4B31-817F-5859022A191F}">
            <xm:f>D14&lt;&gt;IF(ISERROR(VLOOKUP($E14,'BDEW-Standard'!$B$3:$M$158,1,0)),"Ind.-Koef.","BDEW")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1" id="{3A68B664-9DFD-4A2F-A600-26CD4E8D3DD6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E11:E14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5" t="s">
        <v>19</v>
      </c>
      <c r="B1" s="216">
        <v>42173</v>
      </c>
      <c r="D1" s="132" t="s">
        <v>291</v>
      </c>
      <c r="F1" s="217" t="s">
        <v>292</v>
      </c>
      <c r="N1" s="218"/>
    </row>
    <row r="2" spans="1:14" ht="25.5">
      <c r="A2" s="219" t="s">
        <v>293</v>
      </c>
      <c r="B2" s="220" t="s">
        <v>294</v>
      </c>
      <c r="C2" s="221" t="s">
        <v>268</v>
      </c>
      <c r="D2" s="222" t="s">
        <v>295</v>
      </c>
      <c r="E2" s="223" t="s">
        <v>269</v>
      </c>
      <c r="F2" s="223" t="s">
        <v>270</v>
      </c>
      <c r="G2" s="223" t="s">
        <v>271</v>
      </c>
      <c r="H2" s="223" t="s">
        <v>220</v>
      </c>
      <c r="I2" s="224" t="s">
        <v>296</v>
      </c>
      <c r="J2" s="223" t="s">
        <v>297</v>
      </c>
      <c r="K2" s="223" t="s">
        <v>298</v>
      </c>
      <c r="L2" s="223" t="s">
        <v>299</v>
      </c>
      <c r="M2" s="225" t="s">
        <v>300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301</v>
      </c>
      <c r="E3" s="315">
        <v>3.0469694600000001</v>
      </c>
      <c r="F3" s="316">
        <v>-37.183314129999999</v>
      </c>
      <c r="G3" s="315">
        <v>5.6727846619999998</v>
      </c>
      <c r="H3" s="315">
        <v>9.6193059999999997E-2</v>
      </c>
      <c r="I3" s="317">
        <v>40</v>
      </c>
      <c r="J3" s="318">
        <v>0</v>
      </c>
      <c r="K3" s="318">
        <v>0</v>
      </c>
      <c r="L3" s="318">
        <v>0</v>
      </c>
      <c r="M3" s="319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302</v>
      </c>
      <c r="E4" s="315">
        <v>3.1850191300000001</v>
      </c>
      <c r="F4" s="315">
        <v>-37.412415490000001</v>
      </c>
      <c r="G4" s="315">
        <v>6.1723178729999999</v>
      </c>
      <c r="H4" s="315">
        <v>7.6109594000000003E-2</v>
      </c>
      <c r="I4" s="317">
        <v>40</v>
      </c>
      <c r="J4" s="318">
        <v>0</v>
      </c>
      <c r="K4" s="318">
        <v>0</v>
      </c>
      <c r="L4" s="318">
        <v>0</v>
      </c>
      <c r="M4" s="319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1" t="str">
        <f t="shared" si="3"/>
        <v>D15</v>
      </c>
      <c r="D5" s="227" t="s">
        <v>303</v>
      </c>
      <c r="E5" s="315">
        <v>3.3456666720000001</v>
      </c>
      <c r="F5" s="315">
        <v>-37.52683159</v>
      </c>
      <c r="G5" s="315">
        <v>6.4328936829999996</v>
      </c>
      <c r="H5" s="315">
        <v>5.6256618000000001E-2</v>
      </c>
      <c r="I5" s="317">
        <v>40</v>
      </c>
      <c r="J5" s="318">
        <v>0</v>
      </c>
      <c r="K5" s="318">
        <v>0</v>
      </c>
      <c r="L5" s="318">
        <v>0</v>
      </c>
      <c r="M5" s="319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304</v>
      </c>
      <c r="E6" s="320">
        <v>1.6209544222121799</v>
      </c>
      <c r="F6" s="320">
        <v>-37.183314129999999</v>
      </c>
      <c r="G6" s="320">
        <v>5.6727846619999998</v>
      </c>
      <c r="H6" s="320">
        <v>7.16431179426293E-2</v>
      </c>
      <c r="I6" s="321">
        <v>40</v>
      </c>
      <c r="J6" s="322">
        <v>-4.9570015603147999E-2</v>
      </c>
      <c r="K6" s="322">
        <v>0.84010145808052905</v>
      </c>
      <c r="L6" s="322">
        <v>-2.20902646706885E-3</v>
      </c>
      <c r="M6" s="323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1" t="str">
        <f t="shared" si="3"/>
        <v>1D4</v>
      </c>
      <c r="D7" s="227" t="s">
        <v>305</v>
      </c>
      <c r="E7" s="324">
        <v>1.3819663042902499</v>
      </c>
      <c r="F7" s="324">
        <v>-37.412415490000001</v>
      </c>
      <c r="G7" s="324">
        <v>6.1723178729999999</v>
      </c>
      <c r="H7" s="324">
        <v>3.9628356395288999E-2</v>
      </c>
      <c r="I7" s="325">
        <v>40</v>
      </c>
      <c r="J7" s="326">
        <v>-6.7215872937749402E-2</v>
      </c>
      <c r="K7" s="326">
        <v>1.1167138385159201</v>
      </c>
      <c r="L7" s="326">
        <v>-1.9981647687711602E-3</v>
      </c>
      <c r="M7" s="327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1" t="str">
        <f t="shared" si="3"/>
        <v>D23</v>
      </c>
      <c r="D8" s="227" t="s">
        <v>306</v>
      </c>
      <c r="E8" s="315">
        <v>2.387761791</v>
      </c>
      <c r="F8" s="315">
        <v>-34.721360509999997</v>
      </c>
      <c r="G8" s="315">
        <v>5.8164304019999999</v>
      </c>
      <c r="H8" s="315">
        <v>0.120819368</v>
      </c>
      <c r="I8" s="317">
        <v>40</v>
      </c>
      <c r="J8" s="318">
        <v>0</v>
      </c>
      <c r="K8" s="318">
        <v>0</v>
      </c>
      <c r="L8" s="318">
        <v>0</v>
      </c>
      <c r="M8" s="319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1" t="str">
        <f t="shared" si="3"/>
        <v>D24</v>
      </c>
      <c r="D9" s="227" t="s">
        <v>307</v>
      </c>
      <c r="E9" s="315">
        <v>2.5187775189999999</v>
      </c>
      <c r="F9" s="315">
        <v>-35.033375419999999</v>
      </c>
      <c r="G9" s="315">
        <v>6.224063396</v>
      </c>
      <c r="H9" s="315">
        <v>0.10107817199999999</v>
      </c>
      <c r="I9" s="317">
        <v>40</v>
      </c>
      <c r="J9" s="318">
        <v>0</v>
      </c>
      <c r="K9" s="318">
        <v>0</v>
      </c>
      <c r="L9" s="318">
        <v>0</v>
      </c>
      <c r="M9" s="319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1" t="str">
        <f t="shared" si="3"/>
        <v>D25</v>
      </c>
      <c r="D10" s="227" t="s">
        <v>308</v>
      </c>
      <c r="E10" s="315">
        <v>2.656440592</v>
      </c>
      <c r="F10" s="315">
        <v>-35.251692669999997</v>
      </c>
      <c r="G10" s="315">
        <v>6.5182658619999998</v>
      </c>
      <c r="H10" s="315">
        <v>8.1205866000000002E-2</v>
      </c>
      <c r="I10" s="317">
        <v>40</v>
      </c>
      <c r="J10" s="318">
        <v>0</v>
      </c>
      <c r="K10" s="318">
        <v>0</v>
      </c>
      <c r="L10" s="318">
        <v>0</v>
      </c>
      <c r="M10" s="319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1" t="str">
        <f t="shared" si="3"/>
        <v>2D3</v>
      </c>
      <c r="D11" s="227" t="s">
        <v>309</v>
      </c>
      <c r="E11" s="320">
        <v>1.2328654654123199</v>
      </c>
      <c r="F11" s="320">
        <v>-34.721360509999997</v>
      </c>
      <c r="G11" s="320">
        <v>5.8164304019999999</v>
      </c>
      <c r="H11" s="320">
        <v>8.7335193020600194E-2</v>
      </c>
      <c r="I11" s="321">
        <v>40</v>
      </c>
      <c r="J11" s="322">
        <v>-4.0928399400390697E-2</v>
      </c>
      <c r="K11" s="322">
        <v>0.76729203945074098</v>
      </c>
      <c r="L11" s="322">
        <v>-2.23202741619469E-3</v>
      </c>
      <c r="M11" s="323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1" t="str">
        <f t="shared" si="3"/>
        <v>2D4</v>
      </c>
      <c r="D12" s="227" t="s">
        <v>310</v>
      </c>
      <c r="E12" s="324">
        <v>1.0443537680583199</v>
      </c>
      <c r="F12" s="324">
        <v>-35.033375419999999</v>
      </c>
      <c r="G12" s="324">
        <v>6.224063396</v>
      </c>
      <c r="H12" s="324">
        <v>5.0291716040989698E-2</v>
      </c>
      <c r="I12" s="325">
        <v>40</v>
      </c>
      <c r="J12" s="326">
        <v>-5.3583022235768898E-2</v>
      </c>
      <c r="K12" s="326">
        <v>0.99959009039973401</v>
      </c>
      <c r="L12" s="326">
        <v>-2.17584483209612E-3</v>
      </c>
      <c r="M12" s="327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1" t="str">
        <f t="shared" si="3"/>
        <v>HK3</v>
      </c>
      <c r="D13" s="227" t="s">
        <v>311</v>
      </c>
      <c r="E13" s="315">
        <v>0.40409319999999999</v>
      </c>
      <c r="F13" s="315">
        <v>-24.439296800000001</v>
      </c>
      <c r="G13" s="315">
        <v>6.5718174999999999</v>
      </c>
      <c r="H13" s="315">
        <v>0.71077100000000004</v>
      </c>
      <c r="I13" s="317">
        <v>40</v>
      </c>
      <c r="J13" s="318">
        <v>0</v>
      </c>
      <c r="K13" s="318">
        <v>0</v>
      </c>
      <c r="L13" s="318">
        <v>0</v>
      </c>
      <c r="M13" s="319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1" t="str">
        <f t="shared" si="3"/>
        <v>MK1</v>
      </c>
      <c r="D14" s="227" t="s">
        <v>312</v>
      </c>
      <c r="E14" s="315">
        <v>1.8644533640000001</v>
      </c>
      <c r="F14" s="315">
        <v>-30.707163250000001</v>
      </c>
      <c r="G14" s="315">
        <v>6.4626937309999999</v>
      </c>
      <c r="H14" s="315">
        <v>0.104833866</v>
      </c>
      <c r="I14" s="317">
        <v>40</v>
      </c>
      <c r="J14" s="318">
        <v>0</v>
      </c>
      <c r="K14" s="318">
        <v>0</v>
      </c>
      <c r="L14" s="318">
        <v>0</v>
      </c>
      <c r="M14" s="319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1" t="str">
        <f t="shared" si="3"/>
        <v>MK2</v>
      </c>
      <c r="D15" s="227" t="s">
        <v>313</v>
      </c>
      <c r="E15" s="315">
        <v>2.2908183860000002</v>
      </c>
      <c r="F15" s="315">
        <v>-33.147686729999997</v>
      </c>
      <c r="G15" s="315">
        <v>6.3714765040000003</v>
      </c>
      <c r="H15" s="315">
        <v>8.1002321000000002E-2</v>
      </c>
      <c r="I15" s="317">
        <v>40</v>
      </c>
      <c r="J15" s="318">
        <v>0</v>
      </c>
      <c r="K15" s="318">
        <v>0</v>
      </c>
      <c r="L15" s="318">
        <v>0</v>
      </c>
      <c r="M15" s="319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1" t="str">
        <f t="shared" si="3"/>
        <v>MK3</v>
      </c>
      <c r="D16" s="227" t="s">
        <v>314</v>
      </c>
      <c r="E16" s="315">
        <v>2.7882423940000001</v>
      </c>
      <c r="F16" s="315">
        <v>-34.880613019999998</v>
      </c>
      <c r="G16" s="315">
        <v>6.5951899220000003</v>
      </c>
      <c r="H16" s="315">
        <v>5.4032911000000003E-2</v>
      </c>
      <c r="I16" s="317">
        <v>40</v>
      </c>
      <c r="J16" s="318">
        <v>0</v>
      </c>
      <c r="K16" s="318">
        <v>0</v>
      </c>
      <c r="L16" s="318">
        <v>0</v>
      </c>
      <c r="M16" s="319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1" t="str">
        <f t="shared" si="3"/>
        <v>MK4</v>
      </c>
      <c r="D17" s="227" t="s">
        <v>315</v>
      </c>
      <c r="E17" s="315">
        <v>3.117724811</v>
      </c>
      <c r="F17" s="315">
        <v>-35.871506220000001</v>
      </c>
      <c r="G17" s="315">
        <v>7.5186828869999998</v>
      </c>
      <c r="H17" s="315">
        <v>3.4330092999999999E-2</v>
      </c>
      <c r="I17" s="317">
        <v>40</v>
      </c>
      <c r="J17" s="318">
        <v>0</v>
      </c>
      <c r="K17" s="318">
        <v>0</v>
      </c>
      <c r="L17" s="318">
        <v>0</v>
      </c>
      <c r="M17" s="319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1" t="str">
        <f t="shared" si="3"/>
        <v>MK5</v>
      </c>
      <c r="D18" s="227" t="s">
        <v>316</v>
      </c>
      <c r="E18" s="315">
        <v>3.5862355250000002</v>
      </c>
      <c r="F18" s="315">
        <v>-37.080299349999997</v>
      </c>
      <c r="G18" s="315">
        <v>8.2420571759999994</v>
      </c>
      <c r="H18" s="315">
        <v>1.4600757000000001E-2</v>
      </c>
      <c r="I18" s="317">
        <v>40</v>
      </c>
      <c r="J18" s="318">
        <v>0</v>
      </c>
      <c r="K18" s="318">
        <v>0</v>
      </c>
      <c r="L18" s="318">
        <v>0</v>
      </c>
      <c r="M18" s="319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1" t="str">
        <f t="shared" si="3"/>
        <v>KM3</v>
      </c>
      <c r="D19" s="227" t="s">
        <v>317</v>
      </c>
      <c r="E19" s="320">
        <v>1.42024191542431</v>
      </c>
      <c r="F19" s="320">
        <v>-34.880613019999998</v>
      </c>
      <c r="G19" s="320">
        <v>6.5951899220000003</v>
      </c>
      <c r="H19" s="320">
        <v>3.8531702714088997E-2</v>
      </c>
      <c r="I19" s="321">
        <v>40</v>
      </c>
      <c r="J19" s="322">
        <v>-5.2108424079363599E-2</v>
      </c>
      <c r="K19" s="322">
        <v>0.86479187369647303</v>
      </c>
      <c r="L19" s="322">
        <v>-1.43692105046127E-3</v>
      </c>
      <c r="M19" s="323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1" t="str">
        <f t="shared" si="3"/>
        <v>KM4</v>
      </c>
      <c r="D20" s="227" t="s">
        <v>318</v>
      </c>
      <c r="E20" s="324">
        <v>1.3284912834142599</v>
      </c>
      <c r="F20" s="324">
        <v>-35.871506220000001</v>
      </c>
      <c r="G20" s="324">
        <v>7.5186828869999998</v>
      </c>
      <c r="H20" s="324">
        <v>1.7554042928377402E-2</v>
      </c>
      <c r="I20" s="325">
        <v>40</v>
      </c>
      <c r="J20" s="326">
        <v>-7.5898278738419894E-2</v>
      </c>
      <c r="K20" s="326">
        <v>1.1942554985979099</v>
      </c>
      <c r="L20" s="326">
        <v>-8.9798095264275E-4</v>
      </c>
      <c r="M20" s="327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1" t="str">
        <f t="shared" si="3"/>
        <v>HA1</v>
      </c>
      <c r="D21" s="227" t="s">
        <v>319</v>
      </c>
      <c r="E21" s="315">
        <v>2.3742827709999998</v>
      </c>
      <c r="F21" s="315">
        <v>-34.759550140000002</v>
      </c>
      <c r="G21" s="315">
        <v>5.9987036829999996</v>
      </c>
      <c r="H21" s="315">
        <v>0.149441144</v>
      </c>
      <c r="I21" s="317">
        <v>40</v>
      </c>
      <c r="J21" s="318">
        <v>0</v>
      </c>
      <c r="K21" s="318">
        <v>0</v>
      </c>
      <c r="L21" s="318">
        <v>0</v>
      </c>
      <c r="M21" s="319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1" t="str">
        <f t="shared" si="3"/>
        <v>HA2</v>
      </c>
      <c r="D22" s="227" t="s">
        <v>320</v>
      </c>
      <c r="E22" s="315">
        <v>2.8544748530000001</v>
      </c>
      <c r="F22" s="315">
        <v>-35.629423080000002</v>
      </c>
      <c r="G22" s="315">
        <v>7.0058264430000001</v>
      </c>
      <c r="H22" s="315">
        <v>0.11647722100000001</v>
      </c>
      <c r="I22" s="317">
        <v>40</v>
      </c>
      <c r="J22" s="318">
        <v>0</v>
      </c>
      <c r="K22" s="318">
        <v>0</v>
      </c>
      <c r="L22" s="318">
        <v>0</v>
      </c>
      <c r="M22" s="319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1" t="str">
        <f t="shared" si="3"/>
        <v>HA3</v>
      </c>
      <c r="D23" s="227" t="s">
        <v>321</v>
      </c>
      <c r="E23" s="315">
        <v>3.58112137</v>
      </c>
      <c r="F23" s="315">
        <v>-36.965006520000003</v>
      </c>
      <c r="G23" s="315">
        <v>7.2256946710000003</v>
      </c>
      <c r="H23" s="315">
        <v>4.4841566999999999E-2</v>
      </c>
      <c r="I23" s="317">
        <v>40</v>
      </c>
      <c r="J23" s="318">
        <v>0</v>
      </c>
      <c r="K23" s="318">
        <v>0</v>
      </c>
      <c r="L23" s="318">
        <v>0</v>
      </c>
      <c r="M23" s="319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1" t="str">
        <f t="shared" si="3"/>
        <v>HA4</v>
      </c>
      <c r="D24" s="227" t="s">
        <v>322</v>
      </c>
      <c r="E24" s="315">
        <v>4.0196902039999998</v>
      </c>
      <c r="F24" s="315">
        <v>-37.82820366</v>
      </c>
      <c r="G24" s="315">
        <v>8.1593368759999994</v>
      </c>
      <c r="H24" s="315">
        <v>4.7284495000000003E-2</v>
      </c>
      <c r="I24" s="317">
        <v>40</v>
      </c>
      <c r="J24" s="318">
        <v>0</v>
      </c>
      <c r="K24" s="318">
        <v>0</v>
      </c>
      <c r="L24" s="318">
        <v>0</v>
      </c>
      <c r="M24" s="319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1" t="str">
        <f t="shared" si="3"/>
        <v>HA5</v>
      </c>
      <c r="D25" s="227" t="s">
        <v>323</v>
      </c>
      <c r="E25" s="315">
        <v>4.8252375660000002</v>
      </c>
      <c r="F25" s="315">
        <v>-39.280256399999999</v>
      </c>
      <c r="G25" s="315">
        <v>8.6240216889999992</v>
      </c>
      <c r="H25" s="315">
        <v>9.9944630000000003E-3</v>
      </c>
      <c r="I25" s="317">
        <v>40</v>
      </c>
      <c r="J25" s="318">
        <v>0</v>
      </c>
      <c r="K25" s="318">
        <v>0</v>
      </c>
      <c r="L25" s="318">
        <v>0</v>
      </c>
      <c r="M25" s="319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1" t="str">
        <f t="shared" si="3"/>
        <v>AH3</v>
      </c>
      <c r="D26" s="227" t="s">
        <v>324</v>
      </c>
      <c r="E26" s="320">
        <v>1.9724775375047101</v>
      </c>
      <c r="F26" s="320">
        <v>-36.965006520000003</v>
      </c>
      <c r="G26" s="320">
        <v>7.2256946710000003</v>
      </c>
      <c r="H26" s="320">
        <v>3.45781570412447E-2</v>
      </c>
      <c r="I26" s="321">
        <v>40</v>
      </c>
      <c r="J26" s="322">
        <v>-7.42174022298938E-2</v>
      </c>
      <c r="K26" s="322">
        <v>1.04488686764057</v>
      </c>
      <c r="L26" s="322">
        <v>-8.2954472023944598E-4</v>
      </c>
      <c r="M26" s="323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1" t="str">
        <f t="shared" si="3"/>
        <v>AH4</v>
      </c>
      <c r="D27" s="227" t="s">
        <v>325</v>
      </c>
      <c r="E27" s="324">
        <v>1.8398455179509201</v>
      </c>
      <c r="F27" s="324">
        <v>-37.82820366</v>
      </c>
      <c r="G27" s="324">
        <v>8.1593368759999994</v>
      </c>
      <c r="H27" s="324">
        <v>2.5971006255482799E-2</v>
      </c>
      <c r="I27" s="325">
        <v>40</v>
      </c>
      <c r="J27" s="326">
        <v>-0.10692617459680499</v>
      </c>
      <c r="K27" s="326">
        <v>1.45522403984838</v>
      </c>
      <c r="L27" s="326">
        <v>-4.9197263527907199E-4</v>
      </c>
      <c r="M27" s="327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1" t="str">
        <f t="shared" si="3"/>
        <v>KO1</v>
      </c>
      <c r="D28" s="227" t="s">
        <v>326</v>
      </c>
      <c r="E28" s="315">
        <v>1.415957087</v>
      </c>
      <c r="F28" s="315">
        <v>-30.842519159999998</v>
      </c>
      <c r="G28" s="315">
        <v>6.3467557010000002</v>
      </c>
      <c r="H28" s="315">
        <v>0.32117906499999999</v>
      </c>
      <c r="I28" s="317">
        <v>40</v>
      </c>
      <c r="J28" s="318">
        <v>0</v>
      </c>
      <c r="K28" s="318">
        <v>0</v>
      </c>
      <c r="L28" s="318">
        <v>0</v>
      </c>
      <c r="M28" s="319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1" t="str">
        <f t="shared" si="3"/>
        <v>KO2</v>
      </c>
      <c r="D29" s="227" t="s">
        <v>327</v>
      </c>
      <c r="E29" s="315">
        <v>2.0660500700000002</v>
      </c>
      <c r="F29" s="315">
        <v>-33.601652029999997</v>
      </c>
      <c r="G29" s="315">
        <v>6.675360994</v>
      </c>
      <c r="H29" s="315">
        <v>0.23091246800000001</v>
      </c>
      <c r="I29" s="317">
        <v>40</v>
      </c>
      <c r="J29" s="318">
        <v>0</v>
      </c>
      <c r="K29" s="318">
        <v>0</v>
      </c>
      <c r="L29" s="318">
        <v>0</v>
      </c>
      <c r="M29" s="319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1" t="str">
        <f t="shared" si="3"/>
        <v>KO3</v>
      </c>
      <c r="D30" s="227" t="s">
        <v>328</v>
      </c>
      <c r="E30" s="315">
        <v>2.7172288440000001</v>
      </c>
      <c r="F30" s="315">
        <v>-35.141256310000003</v>
      </c>
      <c r="G30" s="315">
        <v>7.1303395089999997</v>
      </c>
      <c r="H30" s="315">
        <v>0.14184716999999999</v>
      </c>
      <c r="I30" s="317">
        <v>40</v>
      </c>
      <c r="J30" s="318">
        <v>0</v>
      </c>
      <c r="K30" s="318">
        <v>0</v>
      </c>
      <c r="L30" s="318">
        <v>0</v>
      </c>
      <c r="M30" s="319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1" t="str">
        <f t="shared" si="3"/>
        <v>KO4</v>
      </c>
      <c r="D31" s="227" t="s">
        <v>329</v>
      </c>
      <c r="E31" s="315">
        <v>3.4428942870000001</v>
      </c>
      <c r="F31" s="315">
        <v>-36.659050409999999</v>
      </c>
      <c r="G31" s="315">
        <v>7.6083226159999997</v>
      </c>
      <c r="H31" s="315">
        <v>7.4685009999999996E-2</v>
      </c>
      <c r="I31" s="317">
        <v>40</v>
      </c>
      <c r="J31" s="318">
        <v>0</v>
      </c>
      <c r="K31" s="318">
        <v>0</v>
      </c>
      <c r="L31" s="318">
        <v>0</v>
      </c>
      <c r="M31" s="319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1" t="str">
        <f t="shared" si="3"/>
        <v>KO5</v>
      </c>
      <c r="D32" s="227" t="s">
        <v>330</v>
      </c>
      <c r="E32" s="315">
        <v>4.3624833000000001</v>
      </c>
      <c r="F32" s="315">
        <v>-38.663402159999997</v>
      </c>
      <c r="G32" s="315">
        <v>7.5974644280000003</v>
      </c>
      <c r="H32" s="315">
        <v>8.3264180000000004E-3</v>
      </c>
      <c r="I32" s="317">
        <v>40</v>
      </c>
      <c r="J32" s="318">
        <v>0</v>
      </c>
      <c r="K32" s="318">
        <v>0</v>
      </c>
      <c r="L32" s="318">
        <v>0</v>
      </c>
      <c r="M32" s="319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1" t="str">
        <f t="shared" si="3"/>
        <v>OK3</v>
      </c>
      <c r="D33" s="227" t="s">
        <v>331</v>
      </c>
      <c r="E33" s="320">
        <v>1.3554515228930799</v>
      </c>
      <c r="F33" s="320">
        <v>-35.141256310000003</v>
      </c>
      <c r="G33" s="320">
        <v>7.1303395089999997</v>
      </c>
      <c r="H33" s="320">
        <v>9.9061861582536506E-2</v>
      </c>
      <c r="I33" s="321">
        <v>40</v>
      </c>
      <c r="J33" s="322">
        <v>-5.2648691429529201E-2</v>
      </c>
      <c r="K33" s="322">
        <v>0.86260857514223399</v>
      </c>
      <c r="L33" s="322">
        <v>-8.8083895602660196E-4</v>
      </c>
      <c r="M33" s="323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1" t="str">
        <f t="shared" si="3"/>
        <v>OK4</v>
      </c>
      <c r="D34" s="227" t="s">
        <v>332</v>
      </c>
      <c r="E34" s="324">
        <v>1.4256683872017999</v>
      </c>
      <c r="F34" s="324">
        <v>-36.659050409999999</v>
      </c>
      <c r="G34" s="324">
        <v>7.6083226159999997</v>
      </c>
      <c r="H34" s="324">
        <v>3.7111586547478703E-2</v>
      </c>
      <c r="I34" s="325">
        <v>40</v>
      </c>
      <c r="J34" s="326">
        <v>-8.0935893022415106E-2</v>
      </c>
      <c r="K34" s="326">
        <v>1.2364527018259801</v>
      </c>
      <c r="L34" s="326">
        <v>-7.6279966642852303E-4</v>
      </c>
      <c r="M34" s="327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1" t="str">
        <f t="shared" si="3"/>
        <v>BD1</v>
      </c>
      <c r="D35" s="227" t="s">
        <v>333</v>
      </c>
      <c r="E35" s="315">
        <v>1.2903504589999999</v>
      </c>
      <c r="F35" s="315">
        <v>-35.234986829999997</v>
      </c>
      <c r="G35" s="315">
        <v>2.1064246880000002</v>
      </c>
      <c r="H35" s="315">
        <v>0.45572533300000001</v>
      </c>
      <c r="I35" s="317">
        <v>40</v>
      </c>
      <c r="J35" s="318">
        <v>0</v>
      </c>
      <c r="K35" s="318">
        <v>0</v>
      </c>
      <c r="L35" s="318">
        <v>0</v>
      </c>
      <c r="M35" s="319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1" t="str">
        <f t="shared" si="3"/>
        <v>BD2</v>
      </c>
      <c r="D36" s="227" t="s">
        <v>334</v>
      </c>
      <c r="E36" s="315">
        <v>2.1095878429999999</v>
      </c>
      <c r="F36" s="315">
        <v>-35.84445084</v>
      </c>
      <c r="G36" s="315">
        <v>5.2154672279999996</v>
      </c>
      <c r="H36" s="315">
        <v>0.28545825400000002</v>
      </c>
      <c r="I36" s="317">
        <v>40</v>
      </c>
      <c r="J36" s="318">
        <v>0</v>
      </c>
      <c r="K36" s="318">
        <v>0</v>
      </c>
      <c r="L36" s="318">
        <v>0</v>
      </c>
      <c r="M36" s="319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1" t="str">
        <f t="shared" si="3"/>
        <v>BD3</v>
      </c>
      <c r="D37" s="227" t="s">
        <v>335</v>
      </c>
      <c r="E37" s="315">
        <v>2.917702722</v>
      </c>
      <c r="F37" s="315">
        <v>-36.179411649999999</v>
      </c>
      <c r="G37" s="315">
        <v>5.9265161649999998</v>
      </c>
      <c r="H37" s="315">
        <v>0.11519117600000001</v>
      </c>
      <c r="I37" s="317">
        <v>40</v>
      </c>
      <c r="J37" s="318">
        <v>0</v>
      </c>
      <c r="K37" s="318">
        <v>0</v>
      </c>
      <c r="L37" s="318">
        <v>0</v>
      </c>
      <c r="M37" s="319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1" t="str">
        <f t="shared" si="3"/>
        <v>BD4</v>
      </c>
      <c r="D38" s="227" t="s">
        <v>336</v>
      </c>
      <c r="E38" s="315">
        <v>3.75</v>
      </c>
      <c r="F38" s="315">
        <v>-37.5</v>
      </c>
      <c r="G38" s="315">
        <v>6.8</v>
      </c>
      <c r="H38" s="315">
        <v>6.0911264999999999E-2</v>
      </c>
      <c r="I38" s="317">
        <v>40</v>
      </c>
      <c r="J38" s="318">
        <v>0</v>
      </c>
      <c r="K38" s="318">
        <v>0</v>
      </c>
      <c r="L38" s="318">
        <v>0</v>
      </c>
      <c r="M38" s="319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1" t="str">
        <f t="shared" si="3"/>
        <v>BD5</v>
      </c>
      <c r="D39" s="227" t="s">
        <v>337</v>
      </c>
      <c r="E39" s="315">
        <v>4.5699505650000001</v>
      </c>
      <c r="F39" s="315">
        <v>-38.535339239999999</v>
      </c>
      <c r="G39" s="315">
        <v>7.5976990989999997</v>
      </c>
      <c r="H39" s="315">
        <v>6.6313539999999999E-3</v>
      </c>
      <c r="I39" s="317">
        <v>40</v>
      </c>
      <c r="J39" s="318">
        <v>0</v>
      </c>
      <c r="K39" s="318">
        <v>0</v>
      </c>
      <c r="L39" s="318">
        <v>0</v>
      </c>
      <c r="M39" s="319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1" t="str">
        <f t="shared" si="3"/>
        <v>DB3</v>
      </c>
      <c r="D40" s="227" t="s">
        <v>338</v>
      </c>
      <c r="E40" s="320">
        <v>1.4633681573374999</v>
      </c>
      <c r="F40" s="320">
        <v>-36.179411649999999</v>
      </c>
      <c r="G40" s="320">
        <v>5.9265161649999998</v>
      </c>
      <c r="H40" s="320">
        <v>8.08834761578303E-2</v>
      </c>
      <c r="I40" s="321">
        <v>40</v>
      </c>
      <c r="J40" s="322">
        <v>-4.7579990370695997E-2</v>
      </c>
      <c r="K40" s="322">
        <v>0.82307541850402</v>
      </c>
      <c r="L40" s="322">
        <v>-1.92725690584626E-3</v>
      </c>
      <c r="M40" s="323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1" t="str">
        <f t="shared" si="3"/>
        <v>DB4</v>
      </c>
      <c r="D41" s="227" t="s">
        <v>339</v>
      </c>
      <c r="E41" s="324">
        <v>1.5175791604409099</v>
      </c>
      <c r="F41" s="324">
        <v>-37.5</v>
      </c>
      <c r="G41" s="324">
        <v>6.8</v>
      </c>
      <c r="H41" s="324">
        <v>2.9580053248030098E-2</v>
      </c>
      <c r="I41" s="325">
        <v>40</v>
      </c>
      <c r="J41" s="326">
        <v>-7.8855918399573705E-2</v>
      </c>
      <c r="K41" s="326">
        <v>1.21612498767079</v>
      </c>
      <c r="L41" s="326">
        <v>-1.31336800852578E-3</v>
      </c>
      <c r="M41" s="327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1" t="str">
        <f t="shared" si="3"/>
        <v>GA1</v>
      </c>
      <c r="D42" s="227" t="s">
        <v>340</v>
      </c>
      <c r="E42" s="315">
        <v>1.177034538</v>
      </c>
      <c r="F42" s="315">
        <v>-39.159991400000003</v>
      </c>
      <c r="G42" s="315">
        <v>4.2076109639999997</v>
      </c>
      <c r="H42" s="315">
        <v>0.66047393200000004</v>
      </c>
      <c r="I42" s="317">
        <v>40</v>
      </c>
      <c r="J42" s="318">
        <v>0</v>
      </c>
      <c r="K42" s="318">
        <v>0</v>
      </c>
      <c r="L42" s="318">
        <v>0</v>
      </c>
      <c r="M42" s="319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1" t="str">
        <f t="shared" si="3"/>
        <v>GA2</v>
      </c>
      <c r="D43" s="227" t="s">
        <v>341</v>
      </c>
      <c r="E43" s="315">
        <v>1.648762294</v>
      </c>
      <c r="F43" s="315">
        <v>-36.399273569999998</v>
      </c>
      <c r="G43" s="315">
        <v>6.2149172090000002</v>
      </c>
      <c r="H43" s="315">
        <v>0.48776373299999998</v>
      </c>
      <c r="I43" s="317">
        <v>40</v>
      </c>
      <c r="J43" s="318">
        <v>0</v>
      </c>
      <c r="K43" s="318">
        <v>0</v>
      </c>
      <c r="L43" s="318">
        <v>0</v>
      </c>
      <c r="M43" s="319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1" t="str">
        <f t="shared" si="3"/>
        <v>GA3</v>
      </c>
      <c r="D44" s="227" t="s">
        <v>342</v>
      </c>
      <c r="E44" s="315">
        <v>2.2850164739999999</v>
      </c>
      <c r="F44" s="315">
        <v>-36.287858389999997</v>
      </c>
      <c r="G44" s="315">
        <v>6.5885126390000002</v>
      </c>
      <c r="H44" s="315">
        <v>0.31505353400000002</v>
      </c>
      <c r="I44" s="317">
        <v>40</v>
      </c>
      <c r="J44" s="318">
        <v>0</v>
      </c>
      <c r="K44" s="318">
        <v>0</v>
      </c>
      <c r="L44" s="318">
        <v>0</v>
      </c>
      <c r="M44" s="319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1" t="str">
        <f t="shared" si="3"/>
        <v>GA4</v>
      </c>
      <c r="D45" s="227" t="s">
        <v>343</v>
      </c>
      <c r="E45" s="315">
        <v>2.8195656150000001</v>
      </c>
      <c r="F45" s="315">
        <v>-36</v>
      </c>
      <c r="G45" s="315">
        <v>7.7368517680000002</v>
      </c>
      <c r="H45" s="315">
        <v>0.15728097999999999</v>
      </c>
      <c r="I45" s="317">
        <v>40</v>
      </c>
      <c r="J45" s="318">
        <v>0</v>
      </c>
      <c r="K45" s="318">
        <v>0</v>
      </c>
      <c r="L45" s="318">
        <v>0</v>
      </c>
      <c r="M45" s="319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1" t="str">
        <f t="shared" si="3"/>
        <v>GA5</v>
      </c>
      <c r="D46" s="227" t="s">
        <v>344</v>
      </c>
      <c r="E46" s="315">
        <v>3.3295574819999998</v>
      </c>
      <c r="F46" s="315">
        <v>-36.014621120000001</v>
      </c>
      <c r="G46" s="315">
        <v>8.7767464709999992</v>
      </c>
      <c r="H46" s="315">
        <v>0</v>
      </c>
      <c r="I46" s="317">
        <v>40</v>
      </c>
      <c r="J46" s="318">
        <v>0</v>
      </c>
      <c r="K46" s="318">
        <v>0</v>
      </c>
      <c r="L46" s="318">
        <v>0</v>
      </c>
      <c r="M46" s="319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1" t="str">
        <f t="shared" si="3"/>
        <v>AG3</v>
      </c>
      <c r="D47" s="227" t="s">
        <v>345</v>
      </c>
      <c r="E47" s="320">
        <v>1.15820816823062</v>
      </c>
      <c r="F47" s="320">
        <v>-36.287858389999997</v>
      </c>
      <c r="G47" s="320">
        <v>6.5885126390000002</v>
      </c>
      <c r="H47" s="320">
        <v>0.223568019279065</v>
      </c>
      <c r="I47" s="321">
        <v>40</v>
      </c>
      <c r="J47" s="322">
        <v>-4.1033478424869901E-2</v>
      </c>
      <c r="K47" s="322">
        <v>0.75264513854265702</v>
      </c>
      <c r="L47" s="322">
        <v>-9.0876855297962304E-4</v>
      </c>
      <c r="M47" s="323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1" t="str">
        <f t="shared" si="3"/>
        <v>AG4</v>
      </c>
      <c r="D48" s="227" t="s">
        <v>346</v>
      </c>
      <c r="E48" s="324">
        <v>1.18483197659357</v>
      </c>
      <c r="F48" s="324">
        <v>-36</v>
      </c>
      <c r="G48" s="324">
        <v>7.7368517680000002</v>
      </c>
      <c r="H48" s="324">
        <v>7.9310742089883396E-2</v>
      </c>
      <c r="I48" s="325">
        <v>40</v>
      </c>
      <c r="J48" s="326">
        <v>-6.8738315813288001E-2</v>
      </c>
      <c r="K48" s="326">
        <v>1.1308570050851501</v>
      </c>
      <c r="L48" s="326">
        <v>-6.58695704968982E-4</v>
      </c>
      <c r="M48" s="327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1" t="str">
        <f t="shared" si="3"/>
        <v>BH1</v>
      </c>
      <c r="D49" s="227" t="s">
        <v>347</v>
      </c>
      <c r="E49" s="315">
        <v>1.4771785690000001</v>
      </c>
      <c r="F49" s="315">
        <v>-35.083444710000002</v>
      </c>
      <c r="G49" s="315">
        <v>5.412342465</v>
      </c>
      <c r="H49" s="315">
        <v>0.47442640800000002</v>
      </c>
      <c r="I49" s="317">
        <v>40</v>
      </c>
      <c r="J49" s="318">
        <v>0</v>
      </c>
      <c r="K49" s="318">
        <v>0</v>
      </c>
      <c r="L49" s="318">
        <v>0</v>
      </c>
      <c r="M49" s="319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1" t="str">
        <f t="shared" si="3"/>
        <v>BH2</v>
      </c>
      <c r="D50" s="227" t="s">
        <v>348</v>
      </c>
      <c r="E50" s="315">
        <v>1.70052794</v>
      </c>
      <c r="F50" s="315">
        <v>-35.15</v>
      </c>
      <c r="G50" s="315">
        <v>6.1632738509999996</v>
      </c>
      <c r="H50" s="315">
        <v>0.42982608500000002</v>
      </c>
      <c r="I50" s="317">
        <v>40</v>
      </c>
      <c r="J50" s="318">
        <v>0</v>
      </c>
      <c r="K50" s="318">
        <v>0</v>
      </c>
      <c r="L50" s="318">
        <v>0</v>
      </c>
      <c r="M50" s="319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1" t="str">
        <f t="shared" si="3"/>
        <v>BH3</v>
      </c>
      <c r="D51" s="227" t="s">
        <v>349</v>
      </c>
      <c r="E51" s="315">
        <v>2.0102471730000002</v>
      </c>
      <c r="F51" s="315">
        <v>-35.253212349999998</v>
      </c>
      <c r="G51" s="315">
        <v>6.1544406409999999</v>
      </c>
      <c r="H51" s="315">
        <v>0.32947409700000002</v>
      </c>
      <c r="I51" s="317">
        <v>40</v>
      </c>
      <c r="J51" s="318">
        <v>0</v>
      </c>
      <c r="K51" s="318">
        <v>0</v>
      </c>
      <c r="L51" s="318">
        <v>0</v>
      </c>
      <c r="M51" s="319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1" t="str">
        <f t="shared" si="3"/>
        <v>BH4</v>
      </c>
      <c r="D52" s="227" t="s">
        <v>350</v>
      </c>
      <c r="E52" s="315">
        <v>2.4595180609999998</v>
      </c>
      <c r="F52" s="315">
        <v>-35.253212349999998</v>
      </c>
      <c r="G52" s="315">
        <v>6.0587000719999997</v>
      </c>
      <c r="H52" s="315">
        <v>0.164737049</v>
      </c>
      <c r="I52" s="317">
        <v>40</v>
      </c>
      <c r="J52" s="318">
        <v>0</v>
      </c>
      <c r="K52" s="318">
        <v>0</v>
      </c>
      <c r="L52" s="318">
        <v>0</v>
      </c>
      <c r="M52" s="319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1" t="str">
        <f t="shared" si="3"/>
        <v>BH5</v>
      </c>
      <c r="D53" s="227" t="s">
        <v>351</v>
      </c>
      <c r="E53" s="315">
        <v>2.98</v>
      </c>
      <c r="F53" s="315">
        <v>-35.799999999999997</v>
      </c>
      <c r="G53" s="315">
        <v>5.6340580620000003</v>
      </c>
      <c r="H53" s="315">
        <v>0</v>
      </c>
      <c r="I53" s="317">
        <v>40</v>
      </c>
      <c r="J53" s="318">
        <v>0</v>
      </c>
      <c r="K53" s="318">
        <v>0</v>
      </c>
      <c r="L53" s="318">
        <v>0</v>
      </c>
      <c r="M53" s="319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1" t="str">
        <f t="shared" si="3"/>
        <v>HB3</v>
      </c>
      <c r="D54" s="227" t="s">
        <v>352</v>
      </c>
      <c r="E54" s="320">
        <v>0.98742830199278697</v>
      </c>
      <c r="F54" s="320">
        <v>-35.253212349999998</v>
      </c>
      <c r="G54" s="320">
        <v>6.1544406409999999</v>
      </c>
      <c r="H54" s="320">
        <v>0.226571574644788</v>
      </c>
      <c r="I54" s="321">
        <v>40</v>
      </c>
      <c r="J54" s="322">
        <v>-3.3901972877937302E-2</v>
      </c>
      <c r="K54" s="322">
        <v>0.69382336958448299</v>
      </c>
      <c r="L54" s="322">
        <v>-1.2849007801732501E-3</v>
      </c>
      <c r="M54" s="323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1" t="str">
        <f t="shared" si="3"/>
        <v>HB4</v>
      </c>
      <c r="D55" s="227" t="s">
        <v>353</v>
      </c>
      <c r="E55" s="324">
        <v>0.987258471486126</v>
      </c>
      <c r="F55" s="324">
        <v>-35.253212349999998</v>
      </c>
      <c r="G55" s="324">
        <v>6.0587000719999997</v>
      </c>
      <c r="H55" s="324">
        <v>7.9351178479290699E-2</v>
      </c>
      <c r="I55" s="325">
        <v>40</v>
      </c>
      <c r="J55" s="326">
        <v>-4.95013227495672E-2</v>
      </c>
      <c r="K55" s="326">
        <v>0.96379986125322403</v>
      </c>
      <c r="L55" s="326">
        <v>-2.2303785271091201E-3</v>
      </c>
      <c r="M55" s="327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1" t="str">
        <f t="shared" si="3"/>
        <v>WA1</v>
      </c>
      <c r="D56" s="227" t="s">
        <v>354</v>
      </c>
      <c r="E56" s="315">
        <v>0.4</v>
      </c>
      <c r="F56" s="315">
        <v>-40.514948179999998</v>
      </c>
      <c r="G56" s="315">
        <v>2.874795695</v>
      </c>
      <c r="H56" s="315">
        <v>0.93510758400000005</v>
      </c>
      <c r="I56" s="317">
        <v>40</v>
      </c>
      <c r="J56" s="318">
        <v>0</v>
      </c>
      <c r="K56" s="318">
        <v>0</v>
      </c>
      <c r="L56" s="318">
        <v>0</v>
      </c>
      <c r="M56" s="319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1" t="str">
        <f t="shared" si="3"/>
        <v>WA2</v>
      </c>
      <c r="D57" s="227" t="s">
        <v>355</v>
      </c>
      <c r="E57" s="315">
        <v>0.61662289299999995</v>
      </c>
      <c r="F57" s="315">
        <v>-38.4</v>
      </c>
      <c r="G57" s="315">
        <v>3.8705351889999999</v>
      </c>
      <c r="H57" s="315">
        <v>0.87002503099999995</v>
      </c>
      <c r="I57" s="317">
        <v>40</v>
      </c>
      <c r="J57" s="318">
        <v>0</v>
      </c>
      <c r="K57" s="318">
        <v>0</v>
      </c>
      <c r="L57" s="318">
        <v>0</v>
      </c>
      <c r="M57" s="319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1" t="str">
        <f t="shared" si="3"/>
        <v>WA3</v>
      </c>
      <c r="D58" s="227" t="s">
        <v>356</v>
      </c>
      <c r="E58" s="315">
        <v>0.76572901199999999</v>
      </c>
      <c r="F58" s="315">
        <v>-36.023791150000001</v>
      </c>
      <c r="G58" s="315">
        <v>4.8662746830000003</v>
      </c>
      <c r="H58" s="315">
        <v>0.80494247799999996</v>
      </c>
      <c r="I58" s="317">
        <v>40</v>
      </c>
      <c r="J58" s="318">
        <v>0</v>
      </c>
      <c r="K58" s="318">
        <v>0</v>
      </c>
      <c r="L58" s="318">
        <v>0</v>
      </c>
      <c r="M58" s="319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1" t="str">
        <f t="shared" si="3"/>
        <v>WA4</v>
      </c>
      <c r="D59" s="227" t="s">
        <v>357</v>
      </c>
      <c r="E59" s="315">
        <v>1.053587472</v>
      </c>
      <c r="F59" s="315">
        <v>-35.299999999999997</v>
      </c>
      <c r="G59" s="315">
        <v>4.8662746830000003</v>
      </c>
      <c r="H59" s="315">
        <v>0.68110423399999998</v>
      </c>
      <c r="I59" s="317">
        <v>40</v>
      </c>
      <c r="J59" s="318">
        <v>0</v>
      </c>
      <c r="K59" s="318">
        <v>0</v>
      </c>
      <c r="L59" s="318">
        <v>0</v>
      </c>
      <c r="M59" s="319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1" t="str">
        <f t="shared" si="3"/>
        <v>WA5</v>
      </c>
      <c r="D60" s="227" t="s">
        <v>358</v>
      </c>
      <c r="E60" s="315">
        <v>1.276885373</v>
      </c>
      <c r="F60" s="315">
        <v>-34.342437070000003</v>
      </c>
      <c r="G60" s="315">
        <v>5.4518822419999999</v>
      </c>
      <c r="H60" s="315">
        <v>0.55726598999999999</v>
      </c>
      <c r="I60" s="317">
        <v>40</v>
      </c>
      <c r="J60" s="318">
        <v>0</v>
      </c>
      <c r="K60" s="318">
        <v>0</v>
      </c>
      <c r="L60" s="318">
        <v>0</v>
      </c>
      <c r="M60" s="319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1" t="str">
        <f t="shared" si="3"/>
        <v>AW3</v>
      </c>
      <c r="D61" s="227" t="s">
        <v>359</v>
      </c>
      <c r="E61" s="320">
        <v>0.33378383212380802</v>
      </c>
      <c r="F61" s="320">
        <v>-36.023791150000001</v>
      </c>
      <c r="G61" s="320">
        <v>4.8662746830000003</v>
      </c>
      <c r="H61" s="320">
        <v>0.49122795797177399</v>
      </c>
      <c r="I61" s="321">
        <v>40</v>
      </c>
      <c r="J61" s="322">
        <v>-9.2263492839078001E-3</v>
      </c>
      <c r="K61" s="322">
        <v>0.45957571089624999</v>
      </c>
      <c r="L61" s="322">
        <v>-9.6764244989513298E-4</v>
      </c>
      <c r="M61" s="323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1" t="str">
        <f t="shared" si="3"/>
        <v>AW4</v>
      </c>
      <c r="D62" s="227" t="s">
        <v>360</v>
      </c>
      <c r="E62" s="324">
        <v>0.39253387380634902</v>
      </c>
      <c r="F62" s="324">
        <v>-35.299999999999997</v>
      </c>
      <c r="G62" s="324">
        <v>4.8662746830000003</v>
      </c>
      <c r="H62" s="324">
        <v>0.30450986619695802</v>
      </c>
      <c r="I62" s="325">
        <v>40</v>
      </c>
      <c r="J62" s="326">
        <v>-1.67993072626435E-2</v>
      </c>
      <c r="K62" s="326">
        <v>0.67108889173422104</v>
      </c>
      <c r="L62" s="326">
        <v>-2.0300823594516502E-3</v>
      </c>
      <c r="M62" s="327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1" t="str">
        <f t="shared" si="3"/>
        <v>GB1</v>
      </c>
      <c r="D63" s="227" t="s">
        <v>361</v>
      </c>
      <c r="E63" s="315">
        <v>3.176194476</v>
      </c>
      <c r="F63" s="315">
        <v>-40.836660860000002</v>
      </c>
      <c r="G63" s="315">
        <v>3.6785891739999999</v>
      </c>
      <c r="H63" s="315">
        <v>0.15021557599999999</v>
      </c>
      <c r="I63" s="317">
        <v>40</v>
      </c>
      <c r="J63" s="318">
        <v>0</v>
      </c>
      <c r="K63" s="318">
        <v>0</v>
      </c>
      <c r="L63" s="318">
        <v>0</v>
      </c>
      <c r="M63" s="319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1" t="str">
        <f t="shared" si="3"/>
        <v>GB2</v>
      </c>
      <c r="D64" s="227" t="s">
        <v>362</v>
      </c>
      <c r="E64" s="315">
        <v>3.3904645059999998</v>
      </c>
      <c r="F64" s="315">
        <v>-39.287521640000001</v>
      </c>
      <c r="G64" s="315">
        <v>4.4905740459999999</v>
      </c>
      <c r="H64" s="315">
        <v>8.3478316999999996E-2</v>
      </c>
      <c r="I64" s="317">
        <v>40</v>
      </c>
      <c r="J64" s="318">
        <v>0</v>
      </c>
      <c r="K64" s="318">
        <v>0</v>
      </c>
      <c r="L64" s="318">
        <v>0</v>
      </c>
      <c r="M64" s="319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1" t="str">
        <f t="shared" si="3"/>
        <v>GB3</v>
      </c>
      <c r="D65" s="227" t="s">
        <v>363</v>
      </c>
      <c r="E65" s="315">
        <v>3.2572742130000001</v>
      </c>
      <c r="F65" s="315">
        <v>-37.5</v>
      </c>
      <c r="G65" s="315">
        <v>6.3462147949999999</v>
      </c>
      <c r="H65" s="315">
        <v>8.6622649999999995E-2</v>
      </c>
      <c r="I65" s="317">
        <v>40</v>
      </c>
      <c r="J65" s="318">
        <v>0</v>
      </c>
      <c r="K65" s="318">
        <v>0</v>
      </c>
      <c r="L65" s="318">
        <v>0</v>
      </c>
      <c r="M65" s="319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1" t="str">
        <f t="shared" si="3"/>
        <v>GB4</v>
      </c>
      <c r="D66" s="227" t="s">
        <v>364</v>
      </c>
      <c r="E66" s="315">
        <v>3.601773562</v>
      </c>
      <c r="F66" s="315">
        <v>-37.88253684</v>
      </c>
      <c r="G66" s="315">
        <v>6.9836070289999999</v>
      </c>
      <c r="H66" s="315">
        <v>5.4826185999999999E-2</v>
      </c>
      <c r="I66" s="317">
        <v>40</v>
      </c>
      <c r="J66" s="318">
        <v>0</v>
      </c>
      <c r="K66" s="318">
        <v>0</v>
      </c>
      <c r="L66" s="318">
        <v>0</v>
      </c>
      <c r="M66" s="319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1" t="str">
        <f t="shared" si="3"/>
        <v>GB5</v>
      </c>
      <c r="D67" s="227" t="s">
        <v>365</v>
      </c>
      <c r="E67" s="315">
        <v>3.9320532479999999</v>
      </c>
      <c r="F67" s="315">
        <v>-38.143324819999997</v>
      </c>
      <c r="G67" s="315">
        <v>7.6185870979999999</v>
      </c>
      <c r="H67" s="315">
        <v>2.3029722999999998E-2</v>
      </c>
      <c r="I67" s="317">
        <v>40</v>
      </c>
      <c r="J67" s="318">
        <v>0</v>
      </c>
      <c r="K67" s="318">
        <v>0</v>
      </c>
      <c r="L67" s="318">
        <v>0</v>
      </c>
      <c r="M67" s="319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366</v>
      </c>
      <c r="E68" s="328">
        <v>1.82137779524266</v>
      </c>
      <c r="F68" s="328">
        <v>-37.5</v>
      </c>
      <c r="G68" s="328">
        <v>6.3462147949999999</v>
      </c>
      <c r="H68" s="328">
        <v>6.7811791498411197E-2</v>
      </c>
      <c r="I68" s="329">
        <v>40</v>
      </c>
      <c r="J68" s="330">
        <v>-6.0766568968526301E-2</v>
      </c>
      <c r="K68" s="330">
        <v>0.93081585658295796</v>
      </c>
      <c r="L68" s="330">
        <v>-1.3966888276177401E-3</v>
      </c>
      <c r="M68" s="331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1" t="str">
        <f t="shared" si="6"/>
        <v>BG4</v>
      </c>
      <c r="D69" s="227" t="s">
        <v>367</v>
      </c>
      <c r="E69" s="324">
        <v>1.62668116109167</v>
      </c>
      <c r="F69" s="324">
        <v>-37.88253684</v>
      </c>
      <c r="G69" s="324">
        <v>6.9836070289999999</v>
      </c>
      <c r="H69" s="324">
        <v>2.9713602712276601E-2</v>
      </c>
      <c r="I69" s="325">
        <v>40</v>
      </c>
      <c r="J69" s="326">
        <v>-8.5433289200744306E-2</v>
      </c>
      <c r="K69" s="326">
        <v>1.2709629183122999</v>
      </c>
      <c r="L69" s="326">
        <v>-1.1319192336313501E-3</v>
      </c>
      <c r="M69" s="327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1" t="str">
        <f t="shared" si="6"/>
        <v>BA1</v>
      </c>
      <c r="D70" s="227" t="s">
        <v>368</v>
      </c>
      <c r="E70" s="315">
        <v>0.15</v>
      </c>
      <c r="F70" s="315">
        <v>-36</v>
      </c>
      <c r="G70" s="315">
        <v>2</v>
      </c>
      <c r="H70" s="315">
        <v>1</v>
      </c>
      <c r="I70" s="317">
        <v>40</v>
      </c>
      <c r="J70" s="318">
        <v>0</v>
      </c>
      <c r="K70" s="318">
        <v>0</v>
      </c>
      <c r="L70" s="318">
        <v>0</v>
      </c>
      <c r="M70" s="319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1" t="str">
        <f t="shared" si="6"/>
        <v>BA2</v>
      </c>
      <c r="D71" s="227" t="s">
        <v>369</v>
      </c>
      <c r="E71" s="315">
        <v>0.38791910400000001</v>
      </c>
      <c r="F71" s="315">
        <v>-35.5</v>
      </c>
      <c r="G71" s="315">
        <v>4</v>
      </c>
      <c r="H71" s="315">
        <v>0.90548154300000006</v>
      </c>
      <c r="I71" s="317">
        <v>40</v>
      </c>
      <c r="J71" s="318">
        <v>0</v>
      </c>
      <c r="K71" s="318">
        <v>0</v>
      </c>
      <c r="L71" s="318">
        <v>0</v>
      </c>
      <c r="M71" s="319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1" t="str">
        <f t="shared" si="6"/>
        <v>BA3</v>
      </c>
      <c r="D72" s="227" t="s">
        <v>370</v>
      </c>
      <c r="E72" s="315">
        <v>0.62619621599999997</v>
      </c>
      <c r="F72" s="315">
        <v>-33</v>
      </c>
      <c r="G72" s="315">
        <v>5.7212302499999996</v>
      </c>
      <c r="H72" s="315">
        <v>0.78556546000000005</v>
      </c>
      <c r="I72" s="317">
        <v>40</v>
      </c>
      <c r="J72" s="318">
        <v>0</v>
      </c>
      <c r="K72" s="318">
        <v>0</v>
      </c>
      <c r="L72" s="318">
        <v>0</v>
      </c>
      <c r="M72" s="319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1" t="str">
        <f t="shared" si="6"/>
        <v>BA4</v>
      </c>
      <c r="D73" s="227" t="s">
        <v>371</v>
      </c>
      <c r="E73" s="315">
        <v>0.93158890100000002</v>
      </c>
      <c r="F73" s="315">
        <v>-33.35</v>
      </c>
      <c r="G73" s="315">
        <v>5.7212302499999996</v>
      </c>
      <c r="H73" s="315">
        <v>0.66564937700000004</v>
      </c>
      <c r="I73" s="317">
        <v>40</v>
      </c>
      <c r="J73" s="318">
        <v>0</v>
      </c>
      <c r="K73" s="318">
        <v>0</v>
      </c>
      <c r="L73" s="318">
        <v>0</v>
      </c>
      <c r="M73" s="319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1" t="str">
        <f t="shared" si="6"/>
        <v>BA5</v>
      </c>
      <c r="D74" s="227" t="s">
        <v>372</v>
      </c>
      <c r="E74" s="315">
        <v>1.2779567300000001</v>
      </c>
      <c r="F74" s="315">
        <v>-34.517392000000001</v>
      </c>
      <c r="G74" s="315">
        <v>5.7212302499999996</v>
      </c>
      <c r="H74" s="315">
        <v>0.54573329400000004</v>
      </c>
      <c r="I74" s="317">
        <v>40</v>
      </c>
      <c r="J74" s="318">
        <v>0</v>
      </c>
      <c r="K74" s="318">
        <v>0</v>
      </c>
      <c r="L74" s="318">
        <v>0</v>
      </c>
      <c r="M74" s="319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1" t="str">
        <f t="shared" si="6"/>
        <v>AB3</v>
      </c>
      <c r="D75" s="227" t="s">
        <v>373</v>
      </c>
      <c r="E75" s="328">
        <v>0.27700871173110803</v>
      </c>
      <c r="F75" s="328">
        <v>-33</v>
      </c>
      <c r="G75" s="328">
        <v>5.7212302499999996</v>
      </c>
      <c r="H75" s="328">
        <v>0.4865118291885</v>
      </c>
      <c r="I75" s="329">
        <v>40</v>
      </c>
      <c r="J75" s="330">
        <v>-9.4849130944012709E-3</v>
      </c>
      <c r="K75" s="330">
        <v>0.46302369368771501</v>
      </c>
      <c r="L75" s="330">
        <v>-7.1341860056578195E-4</v>
      </c>
      <c r="M75" s="331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1" t="str">
        <f t="shared" si="6"/>
        <v>AB4</v>
      </c>
      <c r="D76" s="227" t="s">
        <v>374</v>
      </c>
      <c r="E76" s="324">
        <v>0.35376401507794197</v>
      </c>
      <c r="F76" s="324">
        <v>-33.35</v>
      </c>
      <c r="G76" s="324">
        <v>5.7212302499999996</v>
      </c>
      <c r="H76" s="324">
        <v>0.30333053043746</v>
      </c>
      <c r="I76" s="325">
        <v>40</v>
      </c>
      <c r="J76" s="326">
        <v>-1.7746347868875599E-2</v>
      </c>
      <c r="K76" s="326">
        <v>0.68256991216863605</v>
      </c>
      <c r="L76" s="326">
        <v>-1.3911792841456701E-3</v>
      </c>
      <c r="M76" s="327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1" t="str">
        <f t="shared" si="6"/>
        <v>PD1</v>
      </c>
      <c r="D77" s="227" t="s">
        <v>375</v>
      </c>
      <c r="E77" s="315">
        <v>1.489402246</v>
      </c>
      <c r="F77" s="315">
        <v>-32.425267750000003</v>
      </c>
      <c r="G77" s="315">
        <v>8.1732612079999996</v>
      </c>
      <c r="H77" s="315">
        <v>0.390598736</v>
      </c>
      <c r="I77" s="317">
        <v>40</v>
      </c>
      <c r="J77" s="318">
        <v>0</v>
      </c>
      <c r="K77" s="318">
        <v>0</v>
      </c>
      <c r="L77" s="318">
        <v>0</v>
      </c>
      <c r="M77" s="319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1" t="str">
        <f t="shared" si="6"/>
        <v>PD2</v>
      </c>
      <c r="D78" s="227" t="s">
        <v>376</v>
      </c>
      <c r="E78" s="315">
        <v>2.5784172540000001</v>
      </c>
      <c r="F78" s="315">
        <v>-34.732126100000002</v>
      </c>
      <c r="G78" s="315">
        <v>6.4805035139999996</v>
      </c>
      <c r="H78" s="315">
        <v>0.140772912</v>
      </c>
      <c r="I78" s="317">
        <v>40</v>
      </c>
      <c r="J78" s="318">
        <v>0</v>
      </c>
      <c r="K78" s="318">
        <v>0</v>
      </c>
      <c r="L78" s="318">
        <v>0</v>
      </c>
      <c r="M78" s="319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1" t="str">
        <f t="shared" si="6"/>
        <v>PD3</v>
      </c>
      <c r="D79" s="227" t="s">
        <v>377</v>
      </c>
      <c r="E79" s="315">
        <v>3.2</v>
      </c>
      <c r="F79" s="315">
        <v>-35.799999999999997</v>
      </c>
      <c r="G79" s="315">
        <v>8.4</v>
      </c>
      <c r="H79" s="315">
        <v>9.3848608E-2</v>
      </c>
      <c r="I79" s="317">
        <v>40</v>
      </c>
      <c r="J79" s="318">
        <v>0</v>
      </c>
      <c r="K79" s="318">
        <v>0</v>
      </c>
      <c r="L79" s="318">
        <v>0</v>
      </c>
      <c r="M79" s="319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1" t="str">
        <f t="shared" si="6"/>
        <v>PD4</v>
      </c>
      <c r="D80" s="227" t="s">
        <v>378</v>
      </c>
      <c r="E80" s="315">
        <v>3.85</v>
      </c>
      <c r="F80" s="315">
        <v>-37</v>
      </c>
      <c r="G80" s="315">
        <v>10.2405021</v>
      </c>
      <c r="H80" s="315">
        <v>4.6924304E-2</v>
      </c>
      <c r="I80" s="317">
        <v>40</v>
      </c>
      <c r="J80" s="318">
        <v>0</v>
      </c>
      <c r="K80" s="318">
        <v>0</v>
      </c>
      <c r="L80" s="318">
        <v>0</v>
      </c>
      <c r="M80" s="319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1" t="str">
        <f t="shared" si="6"/>
        <v>PD5</v>
      </c>
      <c r="D81" s="227" t="s">
        <v>379</v>
      </c>
      <c r="E81" s="315">
        <v>4.7462813920000002</v>
      </c>
      <c r="F81" s="315">
        <v>-38.750429390000001</v>
      </c>
      <c r="G81" s="315">
        <v>10.27533341</v>
      </c>
      <c r="H81" s="315">
        <v>0</v>
      </c>
      <c r="I81" s="317">
        <v>40</v>
      </c>
      <c r="J81" s="318">
        <v>0</v>
      </c>
      <c r="K81" s="318">
        <v>0</v>
      </c>
      <c r="L81" s="318">
        <v>0</v>
      </c>
      <c r="M81" s="319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1" t="str">
        <f t="shared" si="6"/>
        <v>DP3</v>
      </c>
      <c r="D82" s="227" t="s">
        <v>380</v>
      </c>
      <c r="E82" s="328">
        <v>1.7110739256233101</v>
      </c>
      <c r="F82" s="328">
        <v>-35.799999999999997</v>
      </c>
      <c r="G82" s="328">
        <v>8.4</v>
      </c>
      <c r="H82" s="328">
        <v>7.0254583920868696E-2</v>
      </c>
      <c r="I82" s="329">
        <v>40</v>
      </c>
      <c r="J82" s="330">
        <v>-7.4538113411129703E-2</v>
      </c>
      <c r="K82" s="330">
        <v>1.04630053886108</v>
      </c>
      <c r="L82" s="330">
        <v>-3.6720793281783798E-4</v>
      </c>
      <c r="M82" s="331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1" t="str">
        <f t="shared" si="6"/>
        <v>DP4</v>
      </c>
      <c r="D83" s="227" t="s">
        <v>381</v>
      </c>
      <c r="E83" s="324">
        <v>1.88346094379506</v>
      </c>
      <c r="F83" s="324">
        <v>-37</v>
      </c>
      <c r="G83" s="324">
        <v>10.2405021</v>
      </c>
      <c r="H83" s="324">
        <v>2.7547042254160901E-2</v>
      </c>
      <c r="I83" s="325">
        <v>40</v>
      </c>
      <c r="J83" s="326">
        <v>-0.12530997479160699</v>
      </c>
      <c r="K83" s="326">
        <v>1.62759988176077</v>
      </c>
      <c r="L83" s="326">
        <v>-1.10508201486912E-4</v>
      </c>
      <c r="M83" s="327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1" t="str">
        <f t="shared" si="6"/>
        <v>MF1</v>
      </c>
      <c r="D84" s="227" t="s">
        <v>382</v>
      </c>
      <c r="E84" s="315">
        <v>2.1163530869999998</v>
      </c>
      <c r="F84" s="315">
        <v>-34.262862310000003</v>
      </c>
      <c r="G84" s="315">
        <v>5.1763874239999996</v>
      </c>
      <c r="H84" s="315">
        <v>0.160694541</v>
      </c>
      <c r="I84" s="317">
        <v>40</v>
      </c>
      <c r="J84" s="318">
        <v>0</v>
      </c>
      <c r="K84" s="318">
        <v>0</v>
      </c>
      <c r="L84" s="318">
        <v>0</v>
      </c>
      <c r="M84" s="319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1" t="str">
        <f t="shared" si="6"/>
        <v>MF2</v>
      </c>
      <c r="D85" s="227" t="s">
        <v>383</v>
      </c>
      <c r="E85" s="315">
        <v>2.248633329</v>
      </c>
      <c r="F85" s="315">
        <v>-34.542843070000004</v>
      </c>
      <c r="G85" s="315">
        <v>5.5545244839999999</v>
      </c>
      <c r="H85" s="315">
        <v>0.14082196299999999</v>
      </c>
      <c r="I85" s="317">
        <v>40</v>
      </c>
      <c r="J85" s="318">
        <v>0</v>
      </c>
      <c r="K85" s="318">
        <v>0</v>
      </c>
      <c r="L85" s="318">
        <v>0</v>
      </c>
      <c r="M85" s="319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1" t="str">
        <f t="shared" si="6"/>
        <v>MF3</v>
      </c>
      <c r="D86" s="227" t="s">
        <v>384</v>
      </c>
      <c r="E86" s="315">
        <v>2.387761791</v>
      </c>
      <c r="F86" s="315">
        <v>-34.721360509999997</v>
      </c>
      <c r="G86" s="315">
        <v>5.8164304019999999</v>
      </c>
      <c r="H86" s="315">
        <v>0.120819368</v>
      </c>
      <c r="I86" s="317">
        <v>40</v>
      </c>
      <c r="J86" s="318">
        <v>0</v>
      </c>
      <c r="K86" s="318">
        <v>0</v>
      </c>
      <c r="L86" s="318">
        <v>0</v>
      </c>
      <c r="M86" s="319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1" t="str">
        <f t="shared" si="6"/>
        <v>MF4</v>
      </c>
      <c r="D87" s="227" t="s">
        <v>385</v>
      </c>
      <c r="E87" s="315">
        <v>2.5187775189999999</v>
      </c>
      <c r="F87" s="315">
        <v>-35.033375419999999</v>
      </c>
      <c r="G87" s="315">
        <v>6.224063396</v>
      </c>
      <c r="H87" s="315">
        <v>0.10107817199999999</v>
      </c>
      <c r="I87" s="317">
        <v>40</v>
      </c>
      <c r="J87" s="318">
        <v>0</v>
      </c>
      <c r="K87" s="318">
        <v>0</v>
      </c>
      <c r="L87" s="318">
        <v>0</v>
      </c>
      <c r="M87" s="319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1" t="str">
        <f t="shared" si="6"/>
        <v>MF5</v>
      </c>
      <c r="D88" s="227" t="s">
        <v>386</v>
      </c>
      <c r="E88" s="315">
        <v>2.656440592</v>
      </c>
      <c r="F88" s="315">
        <v>-35.251692669999997</v>
      </c>
      <c r="G88" s="315">
        <v>6.5182658619999998</v>
      </c>
      <c r="H88" s="315">
        <v>8.1205866000000002E-2</v>
      </c>
      <c r="I88" s="317">
        <v>40</v>
      </c>
      <c r="J88" s="318">
        <v>0</v>
      </c>
      <c r="K88" s="318">
        <v>0</v>
      </c>
      <c r="L88" s="318">
        <v>0</v>
      </c>
      <c r="M88" s="319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1" t="str">
        <f t="shared" si="6"/>
        <v>FM3</v>
      </c>
      <c r="D89" s="227" t="s">
        <v>387</v>
      </c>
      <c r="E89" s="328">
        <v>1.2328654654123199</v>
      </c>
      <c r="F89" s="328">
        <v>-34.721360509999997</v>
      </c>
      <c r="G89" s="328">
        <v>5.8164304019999999</v>
      </c>
      <c r="H89" s="328">
        <v>8.7335193020600194E-2</v>
      </c>
      <c r="I89" s="329">
        <v>40</v>
      </c>
      <c r="J89" s="330">
        <v>-4.0928399400390697E-2</v>
      </c>
      <c r="K89" s="330">
        <v>0.76729203945074098</v>
      </c>
      <c r="L89" s="330">
        <v>-2.23202741619469E-3</v>
      </c>
      <c r="M89" s="331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1" t="str">
        <f t="shared" si="6"/>
        <v>FM4</v>
      </c>
      <c r="D90" s="227" t="s">
        <v>388</v>
      </c>
      <c r="E90" s="324">
        <v>1.0443537680583199</v>
      </c>
      <c r="F90" s="324">
        <v>-35.033375419999999</v>
      </c>
      <c r="G90" s="324">
        <v>6.224063396</v>
      </c>
      <c r="H90" s="324">
        <v>5.0291716040989698E-2</v>
      </c>
      <c r="I90" s="325">
        <v>40</v>
      </c>
      <c r="J90" s="326">
        <v>-5.3583022235768898E-2</v>
      </c>
      <c r="K90" s="326">
        <v>0.99959009039973401</v>
      </c>
      <c r="L90" s="326">
        <v>-2.17584483209612E-3</v>
      </c>
      <c r="M90" s="327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1" t="str">
        <f t="shared" si="6"/>
        <v>HD3</v>
      </c>
      <c r="D91" s="227" t="s">
        <v>389</v>
      </c>
      <c r="E91" s="315">
        <v>2.579251014</v>
      </c>
      <c r="F91" s="315">
        <v>-35.681614400000001</v>
      </c>
      <c r="G91" s="315">
        <v>6.685797612</v>
      </c>
      <c r="H91" s="315">
        <v>0.19955409900000001</v>
      </c>
      <c r="I91" s="317">
        <v>40</v>
      </c>
      <c r="J91" s="318">
        <v>0</v>
      </c>
      <c r="K91" s="318">
        <v>0</v>
      </c>
      <c r="L91" s="318">
        <v>0</v>
      </c>
      <c r="M91" s="319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1" t="str">
        <f t="shared" si="6"/>
        <v>HD4</v>
      </c>
      <c r="D92" s="227" t="s">
        <v>390</v>
      </c>
      <c r="E92" s="315">
        <v>3.0084345560000001</v>
      </c>
      <c r="F92" s="315">
        <v>-36.607845269999999</v>
      </c>
      <c r="G92" s="315">
        <v>7.3211869529999998</v>
      </c>
      <c r="H92" s="315">
        <v>0.154966031</v>
      </c>
      <c r="I92" s="317">
        <v>40</v>
      </c>
      <c r="J92" s="318">
        <v>0</v>
      </c>
      <c r="K92" s="318">
        <v>0</v>
      </c>
      <c r="L92" s="318">
        <v>0</v>
      </c>
      <c r="M92" s="319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391</v>
      </c>
      <c r="E93" s="315">
        <v>1.3010623280670599</v>
      </c>
      <c r="F93" s="315">
        <v>-35.681614400000001</v>
      </c>
      <c r="G93" s="315">
        <v>6.685797612</v>
      </c>
      <c r="H93" s="315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392</v>
      </c>
      <c r="E94" s="332">
        <v>1.2569600366115099</v>
      </c>
      <c r="F94" s="332">
        <v>-36.607845269999999</v>
      </c>
      <c r="G94" s="332">
        <v>7.3211869529999998</v>
      </c>
      <c r="H94" s="332">
        <v>7.7695999446950006E-2</v>
      </c>
      <c r="I94" s="333">
        <v>40</v>
      </c>
      <c r="J94" s="334">
        <v>-6.9682598068340706E-2</v>
      </c>
      <c r="K94" s="334">
        <v>1.13797018307135</v>
      </c>
      <c r="L94" s="334">
        <v>-8.5220021901797499E-4</v>
      </c>
      <c r="M94" s="335">
        <v>0.19210675752294901</v>
      </c>
    </row>
    <row r="95" spans="1:13">
      <c r="A95" s="129" t="s">
        <v>393</v>
      </c>
      <c r="B95" s="129" t="s">
        <v>394</v>
      </c>
      <c r="C95" s="129" t="s">
        <v>395</v>
      </c>
      <c r="D95" s="235" t="s">
        <v>396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9" t="s">
        <v>393</v>
      </c>
      <c r="B96" s="129" t="s">
        <v>397</v>
      </c>
      <c r="C96" s="129" t="s">
        <v>398</v>
      </c>
      <c r="D96" s="235" t="s">
        <v>396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9" t="s">
        <v>393</v>
      </c>
      <c r="B97" s="129" t="s">
        <v>399</v>
      </c>
      <c r="C97" s="129" t="s">
        <v>400</v>
      </c>
      <c r="D97" s="235" t="s">
        <v>396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9" t="s">
        <v>393</v>
      </c>
      <c r="B98" s="129" t="s">
        <v>401</v>
      </c>
      <c r="C98" s="129" t="s">
        <v>402</v>
      </c>
      <c r="D98" s="235" t="s">
        <v>396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9" t="s">
        <v>393</v>
      </c>
      <c r="B99" s="129" t="s">
        <v>403</v>
      </c>
      <c r="C99" s="129" t="s">
        <v>404</v>
      </c>
      <c r="D99" s="235" t="s">
        <v>396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9" t="s">
        <v>393</v>
      </c>
      <c r="B100" s="129" t="s">
        <v>405</v>
      </c>
      <c r="C100" s="129" t="s">
        <v>406</v>
      </c>
      <c r="D100" s="235" t="s">
        <v>396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9" t="s">
        <v>393</v>
      </c>
      <c r="B101" s="129" t="s">
        <v>407</v>
      </c>
      <c r="C101" s="129" t="s">
        <v>408</v>
      </c>
      <c r="D101" s="235" t="s">
        <v>396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9" t="s">
        <v>393</v>
      </c>
      <c r="B102" s="129" t="s">
        <v>409</v>
      </c>
      <c r="C102" s="129" t="s">
        <v>410</v>
      </c>
      <c r="D102" s="235" t="s">
        <v>396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9" t="s">
        <v>393</v>
      </c>
      <c r="B103" s="129" t="s">
        <v>411</v>
      </c>
      <c r="C103" s="129" t="s">
        <v>412</v>
      </c>
      <c r="D103" s="235" t="s">
        <v>396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9" t="s">
        <v>393</v>
      </c>
      <c r="B104" s="129" t="s">
        <v>413</v>
      </c>
      <c r="C104" s="129" t="s">
        <v>414</v>
      </c>
      <c r="D104" s="235" t="s">
        <v>396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9" t="s">
        <v>393</v>
      </c>
      <c r="B105" s="129" t="s">
        <v>415</v>
      </c>
      <c r="C105" s="129" t="s">
        <v>416</v>
      </c>
      <c r="D105" s="235" t="s">
        <v>396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9" t="s">
        <v>393</v>
      </c>
      <c r="B106" s="129" t="s">
        <v>417</v>
      </c>
      <c r="C106" s="129" t="s">
        <v>418</v>
      </c>
      <c r="D106" s="235" t="s">
        <v>396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9" t="s">
        <v>393</v>
      </c>
      <c r="B107" s="129" t="s">
        <v>419</v>
      </c>
      <c r="C107" s="129" t="s">
        <v>420</v>
      </c>
      <c r="D107" s="235" t="s">
        <v>396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9" t="s">
        <v>393</v>
      </c>
      <c r="B108" s="129" t="s">
        <v>421</v>
      </c>
      <c r="C108" s="129" t="s">
        <v>422</v>
      </c>
      <c r="D108" s="235" t="s">
        <v>396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9" t="s">
        <v>393</v>
      </c>
      <c r="B109" s="129" t="s">
        <v>423</v>
      </c>
      <c r="C109" s="129" t="s">
        <v>424</v>
      </c>
      <c r="D109" s="235" t="s">
        <v>396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9" t="s">
        <v>393</v>
      </c>
      <c r="B110" s="129" t="s">
        <v>425</v>
      </c>
      <c r="C110" s="129" t="s">
        <v>426</v>
      </c>
      <c r="D110" s="235" t="s">
        <v>396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9" t="s">
        <v>393</v>
      </c>
      <c r="B111" s="129" t="s">
        <v>427</v>
      </c>
      <c r="C111" s="129" t="s">
        <v>428</v>
      </c>
      <c r="D111" s="235" t="s">
        <v>396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9" t="s">
        <v>393</v>
      </c>
      <c r="B112" s="129" t="s">
        <v>429</v>
      </c>
      <c r="C112" s="129" t="s">
        <v>430</v>
      </c>
      <c r="D112" s="235" t="s">
        <v>396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9" t="s">
        <v>393</v>
      </c>
      <c r="B113" s="129" t="s">
        <v>431</v>
      </c>
      <c r="C113" s="129" t="s">
        <v>432</v>
      </c>
      <c r="D113" s="235" t="s">
        <v>396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9" t="s">
        <v>393</v>
      </c>
      <c r="B114" s="129" t="s">
        <v>433</v>
      </c>
      <c r="C114" s="129" t="s">
        <v>434</v>
      </c>
      <c r="D114" s="235" t="s">
        <v>396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9" t="s">
        <v>393</v>
      </c>
      <c r="B115" s="129" t="s">
        <v>435</v>
      </c>
      <c r="C115" s="129" t="s">
        <v>436</v>
      </c>
      <c r="D115" s="235" t="s">
        <v>396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9" t="s">
        <v>393</v>
      </c>
      <c r="B116" s="129" t="s">
        <v>437</v>
      </c>
      <c r="C116" s="129" t="s">
        <v>438</v>
      </c>
      <c r="D116" s="235" t="s">
        <v>396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9" t="s">
        <v>393</v>
      </c>
      <c r="B117" s="129" t="s">
        <v>439</v>
      </c>
      <c r="C117" s="129" t="s">
        <v>440</v>
      </c>
      <c r="D117" s="235" t="s">
        <v>396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9" t="s">
        <v>393</v>
      </c>
      <c r="B118" s="129" t="s">
        <v>441</v>
      </c>
      <c r="C118" s="129" t="s">
        <v>442</v>
      </c>
      <c r="D118" s="235" t="s">
        <v>396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9" t="s">
        <v>393</v>
      </c>
      <c r="B119" s="129" t="s">
        <v>443</v>
      </c>
      <c r="C119" s="129" t="s">
        <v>444</v>
      </c>
      <c r="D119" s="235" t="s">
        <v>396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9" t="s">
        <v>393</v>
      </c>
      <c r="B120" s="129" t="s">
        <v>445</v>
      </c>
      <c r="C120" s="129" t="s">
        <v>446</v>
      </c>
      <c r="D120" s="235" t="s">
        <v>396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9" t="s">
        <v>393</v>
      </c>
      <c r="B121" s="129" t="s">
        <v>447</v>
      </c>
      <c r="C121" s="129" t="s">
        <v>448</v>
      </c>
      <c r="D121" s="235" t="s">
        <v>396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9" t="s">
        <v>393</v>
      </c>
      <c r="B122" s="129" t="s">
        <v>449</v>
      </c>
      <c r="C122" s="129" t="s">
        <v>450</v>
      </c>
      <c r="D122" s="235" t="s">
        <v>396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9" t="s">
        <v>393</v>
      </c>
      <c r="B123" s="129" t="s">
        <v>451</v>
      </c>
      <c r="C123" s="129" t="s">
        <v>452</v>
      </c>
      <c r="D123" s="235" t="s">
        <v>396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9" t="s">
        <v>393</v>
      </c>
      <c r="B124" s="129" t="s">
        <v>453</v>
      </c>
      <c r="C124" s="129" t="s">
        <v>454</v>
      </c>
      <c r="D124" s="235" t="s">
        <v>396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9" t="s">
        <v>393</v>
      </c>
      <c r="B125" s="129" t="s">
        <v>455</v>
      </c>
      <c r="C125" s="129" t="s">
        <v>456</v>
      </c>
      <c r="D125" s="235" t="s">
        <v>396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9" t="s">
        <v>393</v>
      </c>
      <c r="B126" s="129" t="s">
        <v>457</v>
      </c>
      <c r="C126" s="129" t="s">
        <v>458</v>
      </c>
      <c r="D126" s="235" t="s">
        <v>396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9" t="s">
        <v>393</v>
      </c>
      <c r="B127" s="129" t="s">
        <v>459</v>
      </c>
      <c r="C127" s="129" t="s">
        <v>460</v>
      </c>
      <c r="D127" s="235" t="s">
        <v>396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9" t="s">
        <v>393</v>
      </c>
      <c r="B128" s="129" t="s">
        <v>461</v>
      </c>
      <c r="C128" s="129" t="s">
        <v>462</v>
      </c>
      <c r="D128" s="235" t="s">
        <v>396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9" t="s">
        <v>393</v>
      </c>
      <c r="B129" s="129" t="s">
        <v>463</v>
      </c>
      <c r="C129" s="129" t="s">
        <v>464</v>
      </c>
      <c r="D129" s="235" t="s">
        <v>396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9" t="s">
        <v>393</v>
      </c>
      <c r="B130" s="129" t="s">
        <v>465</v>
      </c>
      <c r="C130" s="129" t="s">
        <v>466</v>
      </c>
      <c r="D130" s="235" t="s">
        <v>396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9" t="s">
        <v>393</v>
      </c>
      <c r="B131" s="129" t="s">
        <v>467</v>
      </c>
      <c r="C131" s="129" t="s">
        <v>468</v>
      </c>
      <c r="D131" s="235" t="s">
        <v>396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9" t="s">
        <v>393</v>
      </c>
      <c r="B132" s="129" t="s">
        <v>469</v>
      </c>
      <c r="C132" s="129" t="s">
        <v>470</v>
      </c>
      <c r="D132" s="235" t="s">
        <v>396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9" t="s">
        <v>393</v>
      </c>
      <c r="B133" s="129" t="s">
        <v>471</v>
      </c>
      <c r="C133" s="129" t="s">
        <v>472</v>
      </c>
      <c r="D133" s="235" t="s">
        <v>396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9" t="s">
        <v>393</v>
      </c>
      <c r="B134" s="129" t="s">
        <v>473</v>
      </c>
      <c r="C134" s="129" t="s">
        <v>474</v>
      </c>
      <c r="D134" s="235" t="s">
        <v>396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9" t="s">
        <v>393</v>
      </c>
      <c r="B135" s="129" t="s">
        <v>475</v>
      </c>
      <c r="C135" s="129" t="s">
        <v>476</v>
      </c>
      <c r="D135" s="235" t="s">
        <v>396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9" t="s">
        <v>393</v>
      </c>
      <c r="B136" s="129" t="s">
        <v>477</v>
      </c>
      <c r="C136" s="129" t="s">
        <v>478</v>
      </c>
      <c r="D136" s="235" t="s">
        <v>396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9" t="s">
        <v>393</v>
      </c>
      <c r="B137" s="129" t="s">
        <v>479</v>
      </c>
      <c r="C137" s="129" t="s">
        <v>480</v>
      </c>
      <c r="D137" s="235" t="s">
        <v>396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9" t="s">
        <v>393</v>
      </c>
      <c r="B138" s="129" t="s">
        <v>481</v>
      </c>
      <c r="C138" s="129" t="s">
        <v>482</v>
      </c>
      <c r="D138" s="235" t="s">
        <v>396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9" t="s">
        <v>393</v>
      </c>
      <c r="B139" s="129" t="s">
        <v>483</v>
      </c>
      <c r="C139" s="129" t="s">
        <v>484</v>
      </c>
      <c r="D139" s="235" t="s">
        <v>396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9" t="s">
        <v>393</v>
      </c>
      <c r="B140" s="129" t="s">
        <v>485</v>
      </c>
      <c r="C140" s="129" t="s">
        <v>486</v>
      </c>
      <c r="D140" s="235" t="s">
        <v>396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9" t="s">
        <v>393</v>
      </c>
      <c r="B141" s="129" t="s">
        <v>487</v>
      </c>
      <c r="C141" s="129" t="s">
        <v>488</v>
      </c>
      <c r="D141" s="235" t="s">
        <v>396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9" t="s">
        <v>393</v>
      </c>
      <c r="B142" s="129" t="s">
        <v>489</v>
      </c>
      <c r="C142" s="129" t="s">
        <v>490</v>
      </c>
      <c r="D142" s="235" t="s">
        <v>396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9" t="s">
        <v>393</v>
      </c>
      <c r="B143" s="129" t="s">
        <v>491</v>
      </c>
      <c r="C143" s="129" t="s">
        <v>492</v>
      </c>
      <c r="D143" s="235" t="s">
        <v>396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9" t="s">
        <v>393</v>
      </c>
      <c r="B144" s="129" t="s">
        <v>493</v>
      </c>
      <c r="C144" s="129" t="s">
        <v>494</v>
      </c>
      <c r="D144" s="235" t="s">
        <v>396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9" t="s">
        <v>393</v>
      </c>
      <c r="B145" s="129" t="s">
        <v>495</v>
      </c>
      <c r="C145" s="129" t="s">
        <v>496</v>
      </c>
      <c r="D145" s="235" t="s">
        <v>396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9" t="s">
        <v>393</v>
      </c>
      <c r="B146" s="129" t="s">
        <v>497</v>
      </c>
      <c r="C146" s="129" t="s">
        <v>498</v>
      </c>
      <c r="D146" s="235" t="s">
        <v>396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9" t="s">
        <v>393</v>
      </c>
      <c r="B147" s="129" t="s">
        <v>499</v>
      </c>
      <c r="C147" s="129" t="s">
        <v>500</v>
      </c>
      <c r="D147" s="235" t="s">
        <v>396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9" t="s">
        <v>393</v>
      </c>
      <c r="B148" s="129" t="s">
        <v>501</v>
      </c>
      <c r="C148" s="129" t="s">
        <v>502</v>
      </c>
      <c r="D148" s="235" t="s">
        <v>396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9" t="s">
        <v>393</v>
      </c>
      <c r="B149" s="129" t="s">
        <v>503</v>
      </c>
      <c r="C149" s="129" t="s">
        <v>504</v>
      </c>
      <c r="D149" s="235" t="s">
        <v>396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9" t="s">
        <v>393</v>
      </c>
      <c r="B150" s="129" t="s">
        <v>505</v>
      </c>
      <c r="C150" s="129" t="s">
        <v>506</v>
      </c>
      <c r="D150" s="235" t="s">
        <v>396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9" t="s">
        <v>393</v>
      </c>
      <c r="B151" s="129" t="s">
        <v>507</v>
      </c>
      <c r="C151" s="129" t="s">
        <v>508</v>
      </c>
      <c r="D151" s="235" t="s">
        <v>396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9" t="s">
        <v>393</v>
      </c>
      <c r="B152" s="129" t="s">
        <v>509</v>
      </c>
      <c r="C152" s="129" t="s">
        <v>510</v>
      </c>
      <c r="D152" s="235" t="s">
        <v>396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9" t="s">
        <v>393</v>
      </c>
      <c r="B153" s="129" t="s">
        <v>511</v>
      </c>
      <c r="C153" s="129" t="s">
        <v>512</v>
      </c>
      <c r="D153" s="235" t="s">
        <v>396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9" t="s">
        <v>393</v>
      </c>
      <c r="B154" s="129" t="s">
        <v>513</v>
      </c>
      <c r="C154" s="129" t="s">
        <v>514</v>
      </c>
      <c r="D154" s="235" t="s">
        <v>396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9" t="s">
        <v>393</v>
      </c>
      <c r="B155" s="129" t="s">
        <v>515</v>
      </c>
      <c r="C155" s="129" t="s">
        <v>516</v>
      </c>
      <c r="D155" s="235" t="s">
        <v>396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9" t="s">
        <v>393</v>
      </c>
      <c r="B156" s="129" t="s">
        <v>517</v>
      </c>
      <c r="C156" s="129" t="s">
        <v>518</v>
      </c>
      <c r="D156" s="235" t="s">
        <v>396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9" t="s">
        <v>393</v>
      </c>
      <c r="B157" s="129" t="s">
        <v>519</v>
      </c>
      <c r="C157" s="129" t="s">
        <v>520</v>
      </c>
      <c r="D157" s="235" t="s">
        <v>396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9" t="s">
        <v>393</v>
      </c>
      <c r="B158" s="129" t="s">
        <v>521</v>
      </c>
      <c r="C158" s="129" t="s">
        <v>522</v>
      </c>
      <c r="D158" s="235" t="s">
        <v>396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Normal="100" workbookViewId="0"/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523</v>
      </c>
    </row>
    <row r="3" spans="2:30" ht="15" customHeight="1">
      <c r="B3" s="85"/>
    </row>
    <row r="4" spans="2:30" ht="15" customHeight="1">
      <c r="B4" s="86" t="s">
        <v>68</v>
      </c>
      <c r="C4" s="64" t="str">
        <f>Netzbetreiber!$D$9</f>
        <v>Stadtwerke Hagenow GmbH</v>
      </c>
      <c r="D4" s="77"/>
      <c r="G4" s="77"/>
      <c r="I4" s="77"/>
      <c r="J4" s="78"/>
      <c r="M4" s="87" t="s">
        <v>524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69</v>
      </c>
      <c r="C5" s="65" t="str">
        <f>Netzbetreiber!D28</f>
        <v>Hagenow und Umland</v>
      </c>
      <c r="D5" s="37"/>
      <c r="E5" s="77"/>
      <c r="F5" s="77"/>
      <c r="G5" s="77"/>
      <c r="I5" s="77"/>
      <c r="J5" s="77"/>
      <c r="K5" s="77"/>
      <c r="L5" s="77"/>
      <c r="M5" s="89" t="s">
        <v>525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526</v>
      </c>
      <c r="C6" s="64" t="str">
        <f>Netzbetreiber!$D$11</f>
        <v>9870008500000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71</v>
      </c>
      <c r="C7" s="59">
        <f>Netzbetreiber!$D$6</f>
        <v>44470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4" t="s">
        <v>527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528</v>
      </c>
      <c r="N9" s="92" t="s">
        <v>529</v>
      </c>
      <c r="O9" s="93" t="s">
        <v>530</v>
      </c>
      <c r="P9" s="93" t="s">
        <v>531</v>
      </c>
      <c r="Q9" s="93" t="s">
        <v>532</v>
      </c>
      <c r="R9" s="93" t="s">
        <v>533</v>
      </c>
      <c r="S9" s="93" t="s">
        <v>534</v>
      </c>
      <c r="T9" s="93" t="s">
        <v>535</v>
      </c>
      <c r="U9" s="93" t="s">
        <v>536</v>
      </c>
      <c r="V9" s="93" t="s">
        <v>537</v>
      </c>
      <c r="W9" s="93" t="s">
        <v>538</v>
      </c>
      <c r="X9" s="93" t="s">
        <v>539</v>
      </c>
      <c r="Y9" s="93" t="s">
        <v>540</v>
      </c>
      <c r="Z9" s="93" t="s">
        <v>541</v>
      </c>
      <c r="AA9" s="93" t="s">
        <v>542</v>
      </c>
      <c r="AB9" s="93" t="s">
        <v>543</v>
      </c>
      <c r="AC9" s="94" t="s">
        <v>544</v>
      </c>
      <c r="AD9" s="94" t="s">
        <v>545</v>
      </c>
    </row>
    <row r="10" spans="2:30" ht="72" customHeight="1" thickBot="1">
      <c r="B10" s="359" t="s">
        <v>546</v>
      </c>
      <c r="C10" s="360"/>
      <c r="D10" s="95">
        <v>2</v>
      </c>
      <c r="E10" s="96" t="str">
        <f>IF(ISERROR(HLOOKUP(E$11,$M$9:$AD$35,$D10,0)),"",HLOOKUP(E$11,$M$9:$AD$35,$D10,0))</f>
        <v/>
      </c>
      <c r="F10" s="357" t="s">
        <v>547</v>
      </c>
      <c r="G10" s="357"/>
      <c r="H10" s="357"/>
      <c r="I10" s="357"/>
      <c r="J10" s="357"/>
      <c r="K10" s="357"/>
      <c r="L10" s="358"/>
      <c r="M10" s="97" t="s">
        <v>548</v>
      </c>
      <c r="N10" s="98" t="s">
        <v>549</v>
      </c>
      <c r="O10" s="99" t="s">
        <v>550</v>
      </c>
      <c r="P10" s="100" t="s">
        <v>551</v>
      </c>
      <c r="Q10" s="100" t="s">
        <v>552</v>
      </c>
      <c r="R10" s="100" t="s">
        <v>553</v>
      </c>
      <c r="S10" s="100" t="s">
        <v>554</v>
      </c>
      <c r="T10" s="100" t="s">
        <v>555</v>
      </c>
      <c r="U10" s="100" t="s">
        <v>556</v>
      </c>
      <c r="V10" s="100" t="s">
        <v>557</v>
      </c>
      <c r="W10" s="100" t="s">
        <v>558</v>
      </c>
      <c r="X10" s="100" t="s">
        <v>559</v>
      </c>
      <c r="Y10" s="100" t="s">
        <v>560</v>
      </c>
      <c r="Z10" s="100" t="s">
        <v>561</v>
      </c>
      <c r="AA10" s="100" t="s">
        <v>562</v>
      </c>
      <c r="AB10" s="100" t="s">
        <v>563</v>
      </c>
      <c r="AC10" s="101" t="s">
        <v>564</v>
      </c>
      <c r="AD10" s="102" t="s">
        <v>565</v>
      </c>
    </row>
    <row r="11" spans="2:30" ht="15.75" thickBot="1">
      <c r="B11" s="103" t="s">
        <v>566</v>
      </c>
      <c r="C11" s="104"/>
      <c r="D11" s="105">
        <v>3</v>
      </c>
      <c r="E11" s="106"/>
      <c r="F11" s="107" t="s">
        <v>567</v>
      </c>
      <c r="G11" s="108" t="s">
        <v>568</v>
      </c>
      <c r="H11" s="108" t="s">
        <v>569</v>
      </c>
      <c r="I11" s="108" t="s">
        <v>570</v>
      </c>
      <c r="J11" s="108" t="s">
        <v>571</v>
      </c>
      <c r="K11" s="108" t="s">
        <v>572</v>
      </c>
      <c r="L11" s="109" t="s">
        <v>573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1</v>
      </c>
      <c r="AB11" s="74">
        <v>0</v>
      </c>
      <c r="AC11" s="75">
        <v>0</v>
      </c>
      <c r="AD11" s="72">
        <v>0</v>
      </c>
    </row>
    <row r="12" spans="2:30" ht="15">
      <c r="B12" s="110" t="s">
        <v>574</v>
      </c>
      <c r="C12" s="111"/>
      <c r="D12" s="112">
        <v>4</v>
      </c>
      <c r="E12" s="312">
        <f>MIN(SUMPRODUCT($M$11:$AD$11,M12:AD12),1)</f>
        <v>1</v>
      </c>
      <c r="F12" s="309" t="s">
        <v>573</v>
      </c>
      <c r="G12" s="79" t="s">
        <v>573</v>
      </c>
      <c r="H12" s="79" t="s">
        <v>573</v>
      </c>
      <c r="I12" s="79" t="s">
        <v>573</v>
      </c>
      <c r="J12" s="79" t="s">
        <v>573</v>
      </c>
      <c r="K12" s="79" t="s">
        <v>573</v>
      </c>
      <c r="L12" s="80" t="s">
        <v>573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575</v>
      </c>
      <c r="C13" s="118"/>
      <c r="D13" s="112">
        <v>5</v>
      </c>
      <c r="E13" s="313">
        <f t="shared" ref="E13:E35" si="0">MIN(SUMPRODUCT($M$11:$AD$11,M13:AD13),1)</f>
        <v>0</v>
      </c>
      <c r="F13" s="310" t="s">
        <v>573</v>
      </c>
      <c r="G13" s="81" t="s">
        <v>573</v>
      </c>
      <c r="H13" s="81" t="s">
        <v>573</v>
      </c>
      <c r="I13" s="81" t="s">
        <v>573</v>
      </c>
      <c r="J13" s="81" t="s">
        <v>573</v>
      </c>
      <c r="K13" s="81" t="s">
        <v>573</v>
      </c>
      <c r="L13" s="82" t="s">
        <v>573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576</v>
      </c>
      <c r="C14" s="118"/>
      <c r="D14" s="112">
        <v>6</v>
      </c>
      <c r="E14" s="313">
        <f t="shared" si="0"/>
        <v>0</v>
      </c>
      <c r="F14" s="310" t="s">
        <v>573</v>
      </c>
      <c r="G14" s="81" t="s">
        <v>577</v>
      </c>
      <c r="H14" s="81" t="s">
        <v>577</v>
      </c>
      <c r="I14" s="81" t="s">
        <v>577</v>
      </c>
      <c r="J14" s="81" t="s">
        <v>577</v>
      </c>
      <c r="K14" s="81" t="s">
        <v>577</v>
      </c>
      <c r="L14" s="82" t="s">
        <v>577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578</v>
      </c>
      <c r="C15" s="118"/>
      <c r="D15" s="112">
        <v>7</v>
      </c>
      <c r="E15" s="313">
        <f t="shared" si="0"/>
        <v>0</v>
      </c>
      <c r="F15" s="310" t="s">
        <v>577</v>
      </c>
      <c r="G15" s="81" t="s">
        <v>572</v>
      </c>
      <c r="H15" s="81" t="s">
        <v>577</v>
      </c>
      <c r="I15" s="81" t="s">
        <v>577</v>
      </c>
      <c r="J15" s="81" t="s">
        <v>577</v>
      </c>
      <c r="K15" s="81" t="s">
        <v>577</v>
      </c>
      <c r="L15" s="82" t="s">
        <v>577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579</v>
      </c>
      <c r="C16" s="118"/>
      <c r="D16" s="112">
        <v>8</v>
      </c>
      <c r="E16" s="313">
        <f t="shared" si="0"/>
        <v>1</v>
      </c>
      <c r="F16" s="310" t="s">
        <v>577</v>
      </c>
      <c r="G16" s="81" t="s">
        <v>577</v>
      </c>
      <c r="H16" s="81" t="s">
        <v>577</v>
      </c>
      <c r="I16" s="81" t="s">
        <v>577</v>
      </c>
      <c r="J16" s="81" t="s">
        <v>573</v>
      </c>
      <c r="K16" s="81" t="s">
        <v>577</v>
      </c>
      <c r="L16" s="82" t="s">
        <v>577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580</v>
      </c>
      <c r="C17" s="118"/>
      <c r="D17" s="112">
        <v>9</v>
      </c>
      <c r="E17" s="313">
        <f t="shared" si="0"/>
        <v>1</v>
      </c>
      <c r="F17" s="310" t="s">
        <v>577</v>
      </c>
      <c r="G17" s="81" t="s">
        <v>577</v>
      </c>
      <c r="H17" s="81" t="s">
        <v>577</v>
      </c>
      <c r="I17" s="81" t="s">
        <v>577</v>
      </c>
      <c r="J17" s="81" t="s">
        <v>577</v>
      </c>
      <c r="K17" s="81" t="s">
        <v>577</v>
      </c>
      <c r="L17" s="82" t="s">
        <v>573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581</v>
      </c>
      <c r="C18" s="118"/>
      <c r="D18" s="112">
        <v>10</v>
      </c>
      <c r="E18" s="313">
        <f t="shared" si="0"/>
        <v>1</v>
      </c>
      <c r="F18" s="310" t="s">
        <v>573</v>
      </c>
      <c r="G18" s="81" t="s">
        <v>577</v>
      </c>
      <c r="H18" s="81" t="s">
        <v>577</v>
      </c>
      <c r="I18" s="81" t="s">
        <v>577</v>
      </c>
      <c r="J18" s="81" t="s">
        <v>577</v>
      </c>
      <c r="K18" s="81" t="s">
        <v>577</v>
      </c>
      <c r="L18" s="82" t="s">
        <v>577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37" t="s">
        <v>582</v>
      </c>
      <c r="C19" s="338"/>
      <c r="D19" s="112"/>
      <c r="E19" s="313">
        <v>1</v>
      </c>
      <c r="F19" s="310" t="s">
        <v>573</v>
      </c>
      <c r="G19" s="81" t="s">
        <v>573</v>
      </c>
      <c r="H19" s="81" t="s">
        <v>573</v>
      </c>
      <c r="I19" s="81" t="s">
        <v>573</v>
      </c>
      <c r="J19" s="81" t="s">
        <v>573</v>
      </c>
      <c r="K19" s="81" t="s">
        <v>573</v>
      </c>
      <c r="L19" s="82" t="s">
        <v>573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583</v>
      </c>
      <c r="C20" s="118"/>
      <c r="D20" s="112">
        <v>11</v>
      </c>
      <c r="E20" s="313">
        <f t="shared" si="0"/>
        <v>1</v>
      </c>
      <c r="F20" s="310" t="s">
        <v>573</v>
      </c>
      <c r="G20" s="81" t="s">
        <v>573</v>
      </c>
      <c r="H20" s="81" t="s">
        <v>573</v>
      </c>
      <c r="I20" s="81" t="s">
        <v>573</v>
      </c>
      <c r="J20" s="81" t="s">
        <v>573</v>
      </c>
      <c r="K20" s="81" t="s">
        <v>573</v>
      </c>
      <c r="L20" s="82" t="s">
        <v>573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584</v>
      </c>
      <c r="C21" s="118"/>
      <c r="D21" s="112">
        <v>12</v>
      </c>
      <c r="E21" s="313">
        <f t="shared" si="0"/>
        <v>1</v>
      </c>
      <c r="F21" s="310" t="s">
        <v>577</v>
      </c>
      <c r="G21" s="81" t="s">
        <v>577</v>
      </c>
      <c r="H21" s="81" t="s">
        <v>577</v>
      </c>
      <c r="I21" s="81" t="s">
        <v>573</v>
      </c>
      <c r="J21" s="81" t="s">
        <v>577</v>
      </c>
      <c r="K21" s="81" t="s">
        <v>577</v>
      </c>
      <c r="L21" s="82" t="s">
        <v>577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585</v>
      </c>
      <c r="C22" s="118"/>
      <c r="D22" s="112">
        <v>13</v>
      </c>
      <c r="E22" s="313">
        <f t="shared" si="0"/>
        <v>1</v>
      </c>
      <c r="F22" s="310" t="s">
        <v>577</v>
      </c>
      <c r="G22" s="81" t="s">
        <v>577</v>
      </c>
      <c r="H22" s="81" t="s">
        <v>577</v>
      </c>
      <c r="I22" s="81" t="s">
        <v>577</v>
      </c>
      <c r="J22" s="81" t="s">
        <v>577</v>
      </c>
      <c r="K22" s="81" t="s">
        <v>577</v>
      </c>
      <c r="L22" s="82" t="s">
        <v>573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586</v>
      </c>
      <c r="C23" s="118"/>
      <c r="D23" s="112">
        <v>14</v>
      </c>
      <c r="E23" s="313">
        <f t="shared" si="0"/>
        <v>1</v>
      </c>
      <c r="F23" s="310" t="s">
        <v>573</v>
      </c>
      <c r="G23" s="81" t="s">
        <v>577</v>
      </c>
      <c r="H23" s="81" t="s">
        <v>577</v>
      </c>
      <c r="I23" s="81" t="s">
        <v>577</v>
      </c>
      <c r="J23" s="81" t="s">
        <v>577</v>
      </c>
      <c r="K23" s="81" t="s">
        <v>577</v>
      </c>
      <c r="L23" s="82" t="s">
        <v>577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587</v>
      </c>
      <c r="C24" s="118"/>
      <c r="D24" s="112">
        <v>15</v>
      </c>
      <c r="E24" s="313">
        <f t="shared" si="0"/>
        <v>0</v>
      </c>
      <c r="F24" s="310" t="s">
        <v>577</v>
      </c>
      <c r="G24" s="81" t="s">
        <v>577</v>
      </c>
      <c r="H24" s="81" t="s">
        <v>577</v>
      </c>
      <c r="I24" s="81" t="s">
        <v>573</v>
      </c>
      <c r="J24" s="81" t="s">
        <v>577</v>
      </c>
      <c r="K24" s="81" t="s">
        <v>577</v>
      </c>
      <c r="L24" s="82" t="s">
        <v>577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588</v>
      </c>
      <c r="C25" s="118"/>
      <c r="D25" s="112">
        <v>16</v>
      </c>
      <c r="E25" s="313">
        <f t="shared" si="0"/>
        <v>0</v>
      </c>
      <c r="F25" s="310" t="s">
        <v>573</v>
      </c>
      <c r="G25" s="81" t="s">
        <v>573</v>
      </c>
      <c r="H25" s="81" t="s">
        <v>573</v>
      </c>
      <c r="I25" s="81" t="s">
        <v>573</v>
      </c>
      <c r="J25" s="81" t="s">
        <v>573</v>
      </c>
      <c r="K25" s="81" t="s">
        <v>573</v>
      </c>
      <c r="L25" s="82" t="s">
        <v>573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589</v>
      </c>
      <c r="C26" s="118"/>
      <c r="D26" s="112">
        <v>17</v>
      </c>
      <c r="E26" s="313">
        <f t="shared" si="0"/>
        <v>0</v>
      </c>
      <c r="F26" s="310" t="s">
        <v>573</v>
      </c>
      <c r="G26" s="81" t="s">
        <v>573</v>
      </c>
      <c r="H26" s="81" t="s">
        <v>573</v>
      </c>
      <c r="I26" s="81" t="s">
        <v>573</v>
      </c>
      <c r="J26" s="81" t="s">
        <v>573</v>
      </c>
      <c r="K26" s="81" t="s">
        <v>573</v>
      </c>
      <c r="L26" s="82" t="s">
        <v>573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37" t="s">
        <v>590</v>
      </c>
      <c r="C27" s="338"/>
      <c r="D27" s="112"/>
      <c r="E27" s="313">
        <v>1</v>
      </c>
      <c r="F27" s="310" t="s">
        <v>573</v>
      </c>
      <c r="G27" s="81" t="s">
        <v>573</v>
      </c>
      <c r="H27" s="81" t="s">
        <v>573</v>
      </c>
      <c r="I27" s="81" t="s">
        <v>573</v>
      </c>
      <c r="J27" s="81" t="s">
        <v>573</v>
      </c>
      <c r="K27" s="81" t="s">
        <v>573</v>
      </c>
      <c r="L27" s="82" t="s">
        <v>573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591</v>
      </c>
      <c r="C28" s="118"/>
      <c r="D28" s="112">
        <v>18</v>
      </c>
      <c r="E28" s="313">
        <f t="shared" si="0"/>
        <v>1</v>
      </c>
      <c r="F28" s="310" t="s">
        <v>573</v>
      </c>
      <c r="G28" s="81" t="s">
        <v>573</v>
      </c>
      <c r="H28" s="81" t="s">
        <v>573</v>
      </c>
      <c r="I28" s="81" t="s">
        <v>573</v>
      </c>
      <c r="J28" s="81" t="s">
        <v>573</v>
      </c>
      <c r="K28" s="81" t="s">
        <v>573</v>
      </c>
      <c r="L28" s="82" t="s">
        <v>573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4" customFormat="1" ht="15">
      <c r="B29" s="337" t="s">
        <v>592</v>
      </c>
      <c r="C29" s="338"/>
      <c r="D29" s="339">
        <v>19</v>
      </c>
      <c r="E29" s="340">
        <v>1</v>
      </c>
      <c r="F29" s="310" t="s">
        <v>573</v>
      </c>
      <c r="G29" s="310" t="s">
        <v>573</v>
      </c>
      <c r="H29" s="310" t="s">
        <v>573</v>
      </c>
      <c r="I29" s="310" t="s">
        <v>573</v>
      </c>
      <c r="J29" s="310" t="s">
        <v>573</v>
      </c>
      <c r="K29" s="310" t="s">
        <v>573</v>
      </c>
      <c r="L29" s="310" t="s">
        <v>573</v>
      </c>
      <c r="M29" s="113"/>
      <c r="N29" s="341">
        <v>1</v>
      </c>
      <c r="O29" s="342">
        <v>1</v>
      </c>
      <c r="P29" s="342"/>
      <c r="Q29" s="342"/>
      <c r="R29" s="342"/>
      <c r="S29" s="342">
        <v>1</v>
      </c>
      <c r="T29" s="342"/>
      <c r="U29" s="342"/>
      <c r="V29" s="342"/>
      <c r="W29" s="342">
        <v>1</v>
      </c>
      <c r="X29" s="342">
        <v>1</v>
      </c>
      <c r="Y29" s="342">
        <v>1</v>
      </c>
      <c r="Z29" s="342"/>
      <c r="AA29" s="342">
        <v>1</v>
      </c>
      <c r="AB29" s="342">
        <v>1</v>
      </c>
      <c r="AC29" s="343">
        <v>1</v>
      </c>
      <c r="AD29" s="70"/>
    </row>
    <row r="30" spans="2:30" ht="15">
      <c r="B30" s="117" t="s">
        <v>593</v>
      </c>
      <c r="C30" s="118"/>
      <c r="D30" s="112">
        <v>20</v>
      </c>
      <c r="E30" s="313">
        <f t="shared" si="0"/>
        <v>0</v>
      </c>
      <c r="F30" s="310" t="s">
        <v>573</v>
      </c>
      <c r="G30" s="81" t="s">
        <v>573</v>
      </c>
      <c r="H30" s="81" t="s">
        <v>573</v>
      </c>
      <c r="I30" s="81" t="s">
        <v>573</v>
      </c>
      <c r="J30" s="81" t="s">
        <v>573</v>
      </c>
      <c r="K30" s="81" t="s">
        <v>573</v>
      </c>
      <c r="L30" s="82" t="s">
        <v>573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594</v>
      </c>
      <c r="C31" s="118"/>
      <c r="D31" s="112">
        <v>21</v>
      </c>
      <c r="E31" s="313">
        <f t="shared" si="0"/>
        <v>0</v>
      </c>
      <c r="F31" s="310" t="s">
        <v>577</v>
      </c>
      <c r="G31" s="81" t="s">
        <v>577</v>
      </c>
      <c r="H31" s="81" t="s">
        <v>573</v>
      </c>
      <c r="I31" s="81" t="s">
        <v>577</v>
      </c>
      <c r="J31" s="81" t="s">
        <v>577</v>
      </c>
      <c r="K31" s="81" t="s">
        <v>577</v>
      </c>
      <c r="L31" s="82" t="s">
        <v>577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595</v>
      </c>
      <c r="C32" s="118"/>
      <c r="D32" s="112">
        <v>22</v>
      </c>
      <c r="E32" s="313">
        <f t="shared" si="0"/>
        <v>0</v>
      </c>
      <c r="F32" s="310" t="s">
        <v>572</v>
      </c>
      <c r="G32" s="81" t="s">
        <v>572</v>
      </c>
      <c r="H32" s="81" t="s">
        <v>572</v>
      </c>
      <c r="I32" s="81" t="s">
        <v>572</v>
      </c>
      <c r="J32" s="81" t="s">
        <v>572</v>
      </c>
      <c r="K32" s="81" t="s">
        <v>572</v>
      </c>
      <c r="L32" s="82" t="s">
        <v>573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596</v>
      </c>
      <c r="C33" s="118"/>
      <c r="D33" s="112">
        <v>23</v>
      </c>
      <c r="E33" s="313">
        <f t="shared" si="0"/>
        <v>1</v>
      </c>
      <c r="F33" s="310" t="s">
        <v>573</v>
      </c>
      <c r="G33" s="81" t="s">
        <v>573</v>
      </c>
      <c r="H33" s="81" t="s">
        <v>573</v>
      </c>
      <c r="I33" s="81" t="s">
        <v>573</v>
      </c>
      <c r="J33" s="81" t="s">
        <v>573</v>
      </c>
      <c r="K33" s="81" t="s">
        <v>573</v>
      </c>
      <c r="L33" s="82" t="s">
        <v>573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597</v>
      </c>
      <c r="C34" s="118"/>
      <c r="D34" s="112">
        <v>24</v>
      </c>
      <c r="E34" s="313">
        <f t="shared" si="0"/>
        <v>1</v>
      </c>
      <c r="F34" s="310" t="s">
        <v>573</v>
      </c>
      <c r="G34" s="81" t="s">
        <v>573</v>
      </c>
      <c r="H34" s="81" t="s">
        <v>573</v>
      </c>
      <c r="I34" s="81" t="s">
        <v>573</v>
      </c>
      <c r="J34" s="81" t="s">
        <v>573</v>
      </c>
      <c r="K34" s="81" t="s">
        <v>573</v>
      </c>
      <c r="L34" s="82" t="s">
        <v>573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598</v>
      </c>
      <c r="C35" s="124"/>
      <c r="D35" s="125">
        <v>25</v>
      </c>
      <c r="E35" s="314">
        <f t="shared" si="0"/>
        <v>0</v>
      </c>
      <c r="F35" s="311" t="s">
        <v>572</v>
      </c>
      <c r="G35" s="83" t="s">
        <v>572</v>
      </c>
      <c r="H35" s="83" t="s">
        <v>572</v>
      </c>
      <c r="I35" s="83" t="s">
        <v>572</v>
      </c>
      <c r="J35" s="83" t="s">
        <v>572</v>
      </c>
      <c r="K35" s="83" t="s">
        <v>572</v>
      </c>
      <c r="L35" s="84" t="s">
        <v>573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41" priority="9">
      <formula>IF(E$11="NB",1,0)</formula>
    </cfRule>
  </conditionalFormatting>
  <conditionalFormatting sqref="F12:L35">
    <cfRule type="expression" dxfId="40" priority="6">
      <formula>IF($E12=1,1,0)</formula>
    </cfRule>
  </conditionalFormatting>
  <conditionalFormatting sqref="M12:AD35">
    <cfRule type="expression" dxfId="39" priority="3">
      <formula>IF(M$11=1,1)</formula>
    </cfRule>
  </conditionalFormatting>
  <conditionalFormatting sqref="M9:AD10">
    <cfRule type="expression" dxfId="38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9" customWidth="1"/>
    <col min="16" max="16" width="16.5703125" style="237" customWidth="1"/>
    <col min="17" max="16384" width="11.42578125" style="237"/>
  </cols>
  <sheetData>
    <row r="1" spans="1:16" s="236" customFormat="1">
      <c r="A1" s="132" t="s">
        <v>599</v>
      </c>
      <c r="B1" s="129"/>
      <c r="D1" s="217" t="s">
        <v>292</v>
      </c>
    </row>
    <row r="2" spans="1:16">
      <c r="A2" s="237"/>
      <c r="B2" s="236" t="s">
        <v>600</v>
      </c>
    </row>
    <row r="3" spans="1:16" ht="20.100000000000001" customHeight="1">
      <c r="A3" s="361" t="s">
        <v>264</v>
      </c>
      <c r="B3" s="238" t="s">
        <v>601</v>
      </c>
      <c r="C3" s="239"/>
      <c r="D3" s="363" t="s">
        <v>602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603</v>
      </c>
      <c r="E4" s="244" t="s">
        <v>604</v>
      </c>
      <c r="F4" s="244" t="s">
        <v>605</v>
      </c>
      <c r="G4" s="244" t="s">
        <v>606</v>
      </c>
      <c r="H4" s="244" t="s">
        <v>607</v>
      </c>
      <c r="I4" s="244" t="s">
        <v>608</v>
      </c>
      <c r="J4" s="244" t="s">
        <v>609</v>
      </c>
      <c r="K4" s="240"/>
      <c r="L4" s="240"/>
      <c r="M4" s="240"/>
      <c r="N4" s="240"/>
      <c r="O4" s="241"/>
      <c r="P4" s="240"/>
    </row>
    <row r="5" spans="1:16" ht="31.5" customHeight="1">
      <c r="A5" s="346"/>
      <c r="B5" s="245" t="s">
        <v>610</v>
      </c>
      <c r="C5" s="243"/>
      <c r="D5" s="244" t="s">
        <v>611</v>
      </c>
      <c r="E5" s="244" t="s">
        <v>612</v>
      </c>
      <c r="F5" s="244" t="s">
        <v>613</v>
      </c>
      <c r="G5" s="244" t="s">
        <v>614</v>
      </c>
      <c r="H5" s="244" t="s">
        <v>615</v>
      </c>
      <c r="I5" s="244" t="s">
        <v>616</v>
      </c>
      <c r="J5" s="244" t="s">
        <v>617</v>
      </c>
      <c r="K5" s="244" t="s">
        <v>618</v>
      </c>
      <c r="L5" s="346" t="s">
        <v>619</v>
      </c>
      <c r="M5" s="346" t="s">
        <v>620</v>
      </c>
      <c r="N5" s="246" t="s">
        <v>266</v>
      </c>
      <c r="O5" s="246" t="s">
        <v>621</v>
      </c>
      <c r="P5" s="247" t="s">
        <v>622</v>
      </c>
    </row>
    <row r="6" spans="1:16" ht="20.100000000000001" customHeight="1">
      <c r="A6" s="346"/>
      <c r="B6" s="245">
        <v>1</v>
      </c>
      <c r="C6" s="248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49"/>
      <c r="P6" s="244"/>
    </row>
    <row r="7" spans="1:16" ht="21" customHeight="1">
      <c r="A7" s="250">
        <v>1</v>
      </c>
      <c r="B7" s="244" t="s">
        <v>623</v>
      </c>
      <c r="C7" s="251" t="s">
        <v>624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4" t="s">
        <v>618</v>
      </c>
      <c r="M7" s="253">
        <f t="shared" ref="M7:M21" si="0">MAX(D7:J7)</f>
        <v>1</v>
      </c>
      <c r="N7" s="254" t="s">
        <v>625</v>
      </c>
      <c r="O7" s="249"/>
      <c r="P7" s="244"/>
    </row>
    <row r="8" spans="1:16" ht="21" customHeight="1">
      <c r="A8" s="250">
        <v>2</v>
      </c>
      <c r="B8" s="244" t="s">
        <v>626</v>
      </c>
      <c r="C8" s="251" t="s">
        <v>627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4" t="s">
        <v>618</v>
      </c>
      <c r="M8" s="253">
        <f t="shared" si="0"/>
        <v>1</v>
      </c>
      <c r="N8" s="254" t="s">
        <v>625</v>
      </c>
      <c r="O8" s="249"/>
      <c r="P8" s="244"/>
    </row>
    <row r="9" spans="1:16" ht="21" customHeight="1">
      <c r="A9" s="250">
        <v>3</v>
      </c>
      <c r="B9" s="244" t="s">
        <v>628</v>
      </c>
      <c r="C9" s="255" t="s">
        <v>629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4" t="s">
        <v>618</v>
      </c>
      <c r="M9" s="253">
        <f t="shared" ref="M9" si="1">MAX(D9:J9)</f>
        <v>1</v>
      </c>
      <c r="N9" s="254" t="s">
        <v>629</v>
      </c>
      <c r="O9" s="249"/>
      <c r="P9" s="244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4" t="s">
        <v>630</v>
      </c>
      <c r="C11" s="259" t="s">
        <v>631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4" t="s">
        <v>612</v>
      </c>
      <c r="M11" s="253">
        <f t="shared" si="0"/>
        <v>1.0522626697461936</v>
      </c>
      <c r="N11" s="254" t="s">
        <v>632</v>
      </c>
      <c r="O11" s="249" t="s">
        <v>633</v>
      </c>
      <c r="P11" s="244"/>
    </row>
    <row r="12" spans="1:16">
      <c r="A12" s="250">
        <v>5</v>
      </c>
      <c r="B12" s="244" t="s">
        <v>634</v>
      </c>
      <c r="C12" s="259" t="s">
        <v>635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4" t="s">
        <v>611</v>
      </c>
      <c r="M12" s="253">
        <f t="shared" si="0"/>
        <v>1.0358469949391176</v>
      </c>
      <c r="N12" s="254" t="s">
        <v>632</v>
      </c>
      <c r="O12" s="249" t="s">
        <v>633</v>
      </c>
      <c r="P12" s="244"/>
    </row>
    <row r="13" spans="1:16">
      <c r="A13" s="250">
        <v>6</v>
      </c>
      <c r="B13" s="244" t="s">
        <v>636</v>
      </c>
      <c r="C13" s="259" t="s">
        <v>637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4" t="s">
        <v>611</v>
      </c>
      <c r="M13" s="253">
        <f t="shared" si="0"/>
        <v>1.069856584592316</v>
      </c>
      <c r="N13" s="254" t="s">
        <v>632</v>
      </c>
      <c r="O13" s="249" t="s">
        <v>633</v>
      </c>
      <c r="P13" s="244"/>
    </row>
    <row r="14" spans="1:16" ht="21" customHeight="1">
      <c r="A14" s="250">
        <v>7</v>
      </c>
      <c r="B14" s="244" t="s">
        <v>638</v>
      </c>
      <c r="C14" s="259" t="s">
        <v>639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4" t="s">
        <v>611</v>
      </c>
      <c r="M14" s="253">
        <f t="shared" si="0"/>
        <v>1.1052461688999999</v>
      </c>
      <c r="N14" s="254" t="s">
        <v>632</v>
      </c>
      <c r="O14" s="249" t="s">
        <v>633</v>
      </c>
      <c r="P14" s="244"/>
    </row>
    <row r="15" spans="1:16" ht="21" customHeight="1">
      <c r="A15" s="250">
        <v>8</v>
      </c>
      <c r="B15" s="244" t="s">
        <v>640</v>
      </c>
      <c r="C15" s="259" t="s">
        <v>641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4" t="s">
        <v>612</v>
      </c>
      <c r="M15" s="253">
        <f t="shared" si="0"/>
        <v>1.0389446761000001</v>
      </c>
      <c r="N15" s="254" t="s">
        <v>632</v>
      </c>
      <c r="O15" s="249" t="s">
        <v>633</v>
      </c>
      <c r="P15" s="244"/>
    </row>
    <row r="16" spans="1:16" ht="21" customHeight="1">
      <c r="A16" s="250">
        <v>9</v>
      </c>
      <c r="B16" s="244" t="s">
        <v>642</v>
      </c>
      <c r="C16" s="259" t="s">
        <v>643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4" t="s">
        <v>613</v>
      </c>
      <c r="M16" s="253">
        <f>MAX(D16:J16)</f>
        <v>1.2706602107</v>
      </c>
      <c r="N16" s="254" t="s">
        <v>632</v>
      </c>
      <c r="O16" s="249" t="s">
        <v>633</v>
      </c>
      <c r="P16" s="244"/>
    </row>
    <row r="17" spans="1:16" ht="21" customHeight="1">
      <c r="A17" s="250">
        <v>10</v>
      </c>
      <c r="B17" s="244" t="s">
        <v>644</v>
      </c>
      <c r="C17" s="260" t="s">
        <v>645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4" t="s">
        <v>616</v>
      </c>
      <c r="M17" s="253">
        <f t="shared" si="0"/>
        <v>1.0355882019</v>
      </c>
      <c r="N17" s="254" t="s">
        <v>632</v>
      </c>
      <c r="O17" s="249" t="s">
        <v>646</v>
      </c>
      <c r="P17" s="244" t="s">
        <v>640</v>
      </c>
    </row>
    <row r="18" spans="1:16" ht="21" customHeight="1">
      <c r="A18" s="250">
        <v>11</v>
      </c>
      <c r="B18" s="244" t="s">
        <v>647</v>
      </c>
      <c r="C18" s="260" t="s">
        <v>648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4" t="s">
        <v>615</v>
      </c>
      <c r="M18" s="253">
        <f t="shared" si="0"/>
        <v>1.1401797148999999</v>
      </c>
      <c r="N18" s="254" t="s">
        <v>632</v>
      </c>
      <c r="O18" s="249" t="s">
        <v>646</v>
      </c>
      <c r="P18" s="244" t="s">
        <v>642</v>
      </c>
    </row>
    <row r="19" spans="1:16" ht="21" customHeight="1">
      <c r="A19" s="250">
        <v>12</v>
      </c>
      <c r="B19" s="244" t="s">
        <v>649</v>
      </c>
      <c r="C19" s="260" t="s">
        <v>650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4" t="s">
        <v>614</v>
      </c>
      <c r="M19" s="253">
        <f t="shared" si="0"/>
        <v>1.0552346931000001</v>
      </c>
      <c r="N19" s="254" t="s">
        <v>632</v>
      </c>
      <c r="O19" s="249" t="s">
        <v>646</v>
      </c>
      <c r="P19" s="244" t="s">
        <v>630</v>
      </c>
    </row>
    <row r="20" spans="1:16" ht="21" customHeight="1">
      <c r="A20" s="250">
        <v>13</v>
      </c>
      <c r="B20" s="244" t="s">
        <v>651</v>
      </c>
      <c r="C20" s="260" t="s">
        <v>652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4" t="s">
        <v>611</v>
      </c>
      <c r="M20" s="253">
        <f t="shared" si="0"/>
        <v>1.0865859003</v>
      </c>
      <c r="N20" s="254" t="s">
        <v>632</v>
      </c>
      <c r="O20" s="249" t="s">
        <v>646</v>
      </c>
      <c r="P20" s="244" t="s">
        <v>634</v>
      </c>
    </row>
    <row r="21" spans="1:16" ht="24.75" customHeight="1">
      <c r="A21" s="250">
        <v>14</v>
      </c>
      <c r="B21" s="244" t="s">
        <v>653</v>
      </c>
      <c r="C21" s="260" t="s">
        <v>654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4" t="s">
        <v>612</v>
      </c>
      <c r="M21" s="253">
        <f t="shared" si="0"/>
        <v>1.0522626697461936</v>
      </c>
      <c r="N21" s="254" t="s">
        <v>632</v>
      </c>
      <c r="O21" s="249" t="s">
        <v>646</v>
      </c>
      <c r="P21" s="244" t="s">
        <v>640</v>
      </c>
    </row>
    <row r="22" spans="1:16" ht="25.5">
      <c r="A22" s="250">
        <v>15</v>
      </c>
      <c r="B22" s="244" t="s">
        <v>655</v>
      </c>
      <c r="C22" s="261" t="s">
        <v>656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4" t="s">
        <v>612</v>
      </c>
      <c r="M22" s="253">
        <f>MAX(D22:J22)</f>
        <v>1.03</v>
      </c>
      <c r="N22" s="254" t="s">
        <v>632</v>
      </c>
      <c r="O22" s="249" t="s">
        <v>646</v>
      </c>
      <c r="P22" s="244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7" priority="2" stopIfTrue="1" operator="equal">
      <formula>$M7</formula>
    </cfRule>
  </conditionalFormatting>
  <conditionalFormatting sqref="D9:J9">
    <cfRule type="cellIs" dxfId="36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818b9f00-f4e5-4488-840e-6084e0f1107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Pohle, Kerstin</cp:lastModifiedBy>
  <cp:revision/>
  <dcterms:created xsi:type="dcterms:W3CDTF">2015-01-15T05:25:41Z</dcterms:created>
  <dcterms:modified xsi:type="dcterms:W3CDTF">2024-02-20T09:23:57Z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